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4140" windowHeight="5100" firstSheet="1" activeTab="1"/>
  </bookViews>
  <sheets>
    <sheet name="budżet ogółem" sheetId="1" state="hidden" r:id="rId1"/>
    <sheet name="Budżet-tabela" sheetId="2" r:id="rId2"/>
    <sheet name="warianty" sheetId="3" state="hidden" r:id="rId3"/>
  </sheets>
  <definedNames>
    <definedName name="_xlnm.Print_Area" localSheetId="1">'Budżet-tabela'!$A$1:$N$37</definedName>
  </definedNames>
  <calcPr fullCalcOnLoad="1"/>
</workbook>
</file>

<file path=xl/sharedStrings.xml><?xml version="1.0" encoding="utf-8"?>
<sst xmlns="http://schemas.openxmlformats.org/spreadsheetml/2006/main" count="112" uniqueCount="64">
  <si>
    <t>Różnicowanie w kierunku działalności nierolniczej</t>
  </si>
  <si>
    <t>Tworzenie i rozwój mikroprzedsiębiorstw</t>
  </si>
  <si>
    <t>Odnowa i rozwój wsi</t>
  </si>
  <si>
    <t>Projekty współpracy</t>
  </si>
  <si>
    <t>II</t>
  </si>
  <si>
    <t>III</t>
  </si>
  <si>
    <t>Wdrażanie projektów współpracy</t>
  </si>
  <si>
    <t>Nabywanie umiejętności i aktywizacja</t>
  </si>
  <si>
    <t>Budżet Stowarzyszenia Kraina Szlaków Turystycznych Lokalna Grupa Działania na lata 2009-2015</t>
  </si>
  <si>
    <t>Liczba mieszkańców</t>
  </si>
  <si>
    <t>Rok</t>
  </si>
  <si>
    <t>Kategoria kosztu   /wydatku</t>
  </si>
  <si>
    <t>Działania Osi 4 Leader</t>
  </si>
  <si>
    <t xml:space="preserve">4.1 Wdrażanie Lokalnej Strategii Rozwoju </t>
  </si>
  <si>
    <t xml:space="preserve">4.2 Wdrażanie projektów współpracy </t>
  </si>
  <si>
    <t>4.3 Funkcjonowanie Lokalnej Grupy Działania</t>
  </si>
  <si>
    <t>Razem oś 4</t>
  </si>
  <si>
    <t>małe projekty</t>
  </si>
  <si>
    <t>Razem 4.1.3</t>
  </si>
  <si>
    <t>Przygotowanie projektu współpracy</t>
  </si>
  <si>
    <t>Rezlizacja projektów współpracy</t>
  </si>
  <si>
    <t>Razem 4.2.1</t>
  </si>
  <si>
    <t>Funkcjonowanie LGD (koszty bieżące)</t>
  </si>
  <si>
    <t>Razem 4.3.1</t>
  </si>
  <si>
    <t>Wartości wynikajace z poszczególnych rozporządzeń</t>
  </si>
  <si>
    <t xml:space="preserve">do 15 % </t>
  </si>
  <si>
    <t>kol 7+10+13</t>
  </si>
  <si>
    <t>kol. 7</t>
  </si>
  <si>
    <t>x l. mieszkańców</t>
  </si>
  <si>
    <t>kol.  14</t>
  </si>
  <si>
    <t>Całkowite</t>
  </si>
  <si>
    <t>Kwalifikowalne</t>
  </si>
  <si>
    <t>Do refundacji</t>
  </si>
  <si>
    <t>2009-20015</t>
  </si>
  <si>
    <t>Całkowite*</t>
  </si>
  <si>
    <t>*założono, że 100 % kosztów jest kwalifikowalnych, dlatego koszty kwalifikowalne równe są kosztom do refundacji</t>
  </si>
  <si>
    <t>Budżet dla Stowarzyszenia "Kraina Szlaków Turystycznych Lokalna Grupa Działania"</t>
  </si>
  <si>
    <t>osób ogółem zameldowanych na pobyt stały, stan na dzień 31.12.2006 r.</t>
  </si>
  <si>
    <t>Działania:</t>
  </si>
  <si>
    <t>Środki do wykorzystania</t>
  </si>
  <si>
    <t>Wdrażanie LSR</t>
  </si>
  <si>
    <t>/1 osobę</t>
  </si>
  <si>
    <t>Funkcjonowanie LGD</t>
  </si>
  <si>
    <t>% w LSR</t>
  </si>
  <si>
    <t>Różnicowanie</t>
  </si>
  <si>
    <t>Mikroprzedsiębiorczość</t>
  </si>
  <si>
    <t>Małe projekty</t>
  </si>
  <si>
    <t>średnia wartość dotacji</t>
  </si>
  <si>
    <t>liczba operacji</t>
  </si>
  <si>
    <t>wartość pomocy</t>
  </si>
  <si>
    <t>%</t>
  </si>
  <si>
    <t>Wariant I</t>
  </si>
  <si>
    <t>Wariant II</t>
  </si>
  <si>
    <t>Wariant III</t>
  </si>
  <si>
    <t xml:space="preserve">pomoc na 4.1.3 </t>
  </si>
  <si>
    <t xml:space="preserve">pomoc na 4.2.1 </t>
  </si>
  <si>
    <t>pomoc na 4.3.1</t>
  </si>
  <si>
    <t xml:space="preserve">dla różnicowania </t>
  </si>
  <si>
    <t>dla odnowy wsi</t>
  </si>
  <si>
    <t>dla Mikroprzedsiębiorczości</t>
  </si>
  <si>
    <t xml:space="preserve">I </t>
  </si>
  <si>
    <t xml:space="preserve">dla małych projektów </t>
  </si>
  <si>
    <t>dla projektów współpracy</t>
  </si>
  <si>
    <t>Do konstruowania budżetu stosowano odpowiednio poszczególne warianty: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</si>
</sst>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_ ;[Red]\-#,##0.00\ 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name val="Czcionka tekstu podstawowego"/>
      <family val="2"/>
    </font>
    <font>
      <sz val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31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32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4" fillId="48" borderId="7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7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39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7" borderId="0" xfId="0" applyFill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5" borderId="0" xfId="0" applyFill="1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14" fillId="15" borderId="0" xfId="0" applyFont="1" applyFill="1" applyAlignment="1">
      <alignment/>
    </xf>
    <xf numFmtId="0" fontId="0" fillId="5" borderId="0" xfId="0" applyFill="1" applyAlignment="1">
      <alignment/>
    </xf>
    <xf numFmtId="6" fontId="0" fillId="5" borderId="0" xfId="0" applyNumberFormat="1" applyFill="1" applyAlignment="1">
      <alignment/>
    </xf>
    <xf numFmtId="8" fontId="0" fillId="5" borderId="0" xfId="0" applyNumberFormat="1" applyFill="1" applyAlignment="1">
      <alignment/>
    </xf>
    <xf numFmtId="0" fontId="0" fillId="7" borderId="0" xfId="0" applyFill="1" applyAlignment="1">
      <alignment wrapText="1"/>
    </xf>
    <xf numFmtId="6" fontId="0" fillId="7" borderId="0" xfId="0" applyNumberFormat="1" applyFill="1" applyAlignment="1">
      <alignment/>
    </xf>
    <xf numFmtId="8" fontId="0" fillId="7" borderId="0" xfId="0" applyNumberFormat="1" applyFill="1" applyAlignment="1">
      <alignment/>
    </xf>
    <xf numFmtId="8" fontId="14" fillId="15" borderId="0" xfId="0" applyNumberFormat="1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wrapText="1"/>
    </xf>
    <xf numFmtId="6" fontId="0" fillId="9" borderId="0" xfId="0" applyNumberFormat="1" applyFill="1" applyAlignment="1">
      <alignment/>
    </xf>
    <xf numFmtId="8" fontId="0" fillId="9" borderId="0" xfId="0" applyNumberFormat="1" applyFill="1" applyAlignment="1">
      <alignment/>
    </xf>
    <xf numFmtId="9" fontId="0" fillId="0" borderId="0" xfId="0" applyNumberFormat="1" applyAlignment="1">
      <alignment/>
    </xf>
    <xf numFmtId="0" fontId="45" fillId="0" borderId="0" xfId="0" applyFont="1" applyAlignment="1">
      <alignment/>
    </xf>
    <xf numFmtId="164" fontId="0" fillId="55" borderId="19" xfId="0" applyNumberForma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 wrapText="1"/>
    </xf>
    <xf numFmtId="9" fontId="0" fillId="55" borderId="20" xfId="0" applyNumberFormat="1" applyFill="1" applyBorder="1" applyAlignment="1">
      <alignment horizontal="center" vertical="center" wrapText="1"/>
    </xf>
    <xf numFmtId="9" fontId="0" fillId="55" borderId="22" xfId="0" applyNumberFormat="1" applyFill="1" applyBorder="1" applyAlignment="1">
      <alignment horizontal="center" vertical="center" wrapText="1"/>
    </xf>
    <xf numFmtId="164" fontId="0" fillId="55" borderId="22" xfId="0" applyNumberFormat="1" applyFill="1" applyBorder="1" applyAlignment="1">
      <alignment horizontal="center" vertical="center" wrapText="1"/>
    </xf>
    <xf numFmtId="9" fontId="0" fillId="55" borderId="23" xfId="0" applyNumberFormat="1" applyFill="1" applyBorder="1" applyAlignment="1">
      <alignment horizontal="center" vertical="center" wrapText="1"/>
    </xf>
    <xf numFmtId="9" fontId="0" fillId="55" borderId="24" xfId="0" applyNumberFormat="1" applyFill="1" applyBorder="1" applyAlignment="1">
      <alignment horizontal="center" vertical="center" wrapText="1"/>
    </xf>
    <xf numFmtId="164" fontId="0" fillId="55" borderId="24" xfId="0" applyNumberFormat="1" applyFill="1" applyBorder="1" applyAlignment="1">
      <alignment horizontal="center" vertical="center" shrinkToFit="1"/>
    </xf>
    <xf numFmtId="0" fontId="0" fillId="21" borderId="19" xfId="0" applyFill="1" applyBorder="1" applyAlignment="1">
      <alignment horizontal="center" vertical="center" wrapText="1"/>
    </xf>
    <xf numFmtId="0" fontId="21" fillId="21" borderId="21" xfId="0" applyFont="1" applyFill="1" applyBorder="1" applyAlignment="1">
      <alignment horizontal="center" vertical="center" wrapText="1"/>
    </xf>
    <xf numFmtId="0" fontId="21" fillId="21" borderId="20" xfId="0" applyFont="1" applyFill="1" applyBorder="1" applyAlignment="1">
      <alignment horizontal="center" vertical="center"/>
    </xf>
    <xf numFmtId="164" fontId="0" fillId="21" borderId="22" xfId="0" applyNumberFormat="1" applyFill="1" applyBorder="1" applyAlignment="1">
      <alignment horizontal="center" vertical="center" wrapText="1"/>
    </xf>
    <xf numFmtId="164" fontId="0" fillId="21" borderId="24" xfId="0" applyNumberFormat="1" applyFill="1" applyBorder="1" applyAlignment="1">
      <alignment horizontal="center" vertical="center" shrinkToFit="1"/>
    </xf>
    <xf numFmtId="0" fontId="21" fillId="28" borderId="21" xfId="0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left"/>
    </xf>
    <xf numFmtId="0" fontId="23" fillId="28" borderId="19" xfId="0" applyFont="1" applyFill="1" applyBorder="1" applyAlignment="1">
      <alignment horizontal="left"/>
    </xf>
    <xf numFmtId="0" fontId="21" fillId="28" borderId="20" xfId="0" applyFont="1" applyFill="1" applyBorder="1" applyAlignment="1">
      <alignment horizontal="center" vertical="center"/>
    </xf>
    <xf numFmtId="0" fontId="22" fillId="28" borderId="24" xfId="0" applyFont="1" applyFill="1" applyBorder="1" applyAlignment="1">
      <alignment horizontal="left" vertical="center" wrapText="1"/>
    </xf>
    <xf numFmtId="0" fontId="23" fillId="28" borderId="24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/>
    </xf>
    <xf numFmtId="0" fontId="45" fillId="28" borderId="0" xfId="0" applyFont="1" applyFill="1" applyAlignment="1">
      <alignment/>
    </xf>
    <xf numFmtId="4" fontId="23" fillId="55" borderId="19" xfId="0" applyNumberFormat="1" applyFont="1" applyFill="1" applyBorder="1" applyAlignment="1">
      <alignment horizontal="right"/>
    </xf>
    <xf numFmtId="4" fontId="24" fillId="28" borderId="19" xfId="0" applyNumberFormat="1" applyFont="1" applyFill="1" applyBorder="1" applyAlignment="1">
      <alignment/>
    </xf>
    <xf numFmtId="0" fontId="0" fillId="27" borderId="19" xfId="0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/>
    </xf>
    <xf numFmtId="0" fontId="21" fillId="27" borderId="21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164" fontId="0" fillId="27" borderId="22" xfId="0" applyNumberFormat="1" applyFill="1" applyBorder="1" applyAlignment="1">
      <alignment horizontal="center" vertical="center" wrapText="1"/>
    </xf>
    <xf numFmtId="0" fontId="0" fillId="27" borderId="26" xfId="0" applyFill="1" applyBorder="1" applyAlignment="1">
      <alignment horizontal="center" vertical="center" wrapText="1"/>
    </xf>
    <xf numFmtId="164" fontId="0" fillId="27" borderId="24" xfId="0" applyNumberFormat="1" applyFill="1" applyBorder="1" applyAlignment="1">
      <alignment horizontal="center" vertical="center" shrinkToFit="1"/>
    </xf>
    <xf numFmtId="0" fontId="19" fillId="23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19" fillId="7" borderId="19" xfId="0" applyFont="1" applyFill="1" applyBorder="1" applyAlignment="1">
      <alignment horizontal="center" wrapText="1"/>
    </xf>
    <xf numFmtId="0" fontId="19" fillId="56" borderId="19" xfId="0" applyFont="1" applyFill="1" applyBorder="1" applyAlignment="1">
      <alignment horizontal="center" wrapText="1"/>
    </xf>
    <xf numFmtId="0" fontId="19" fillId="13" borderId="19" xfId="0" applyFont="1" applyFill="1" applyBorder="1" applyAlignment="1">
      <alignment horizontal="center" wrapText="1"/>
    </xf>
    <xf numFmtId="0" fontId="19" fillId="46" borderId="19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8" fontId="19" fillId="23" borderId="19" xfId="0" applyNumberFormat="1" applyFont="1" applyFill="1" applyBorder="1" applyAlignment="1">
      <alignment/>
    </xf>
    <xf numFmtId="9" fontId="19" fillId="23" borderId="19" xfId="0" applyNumberFormat="1" applyFont="1" applyFill="1" applyBorder="1" applyAlignment="1">
      <alignment/>
    </xf>
    <xf numFmtId="9" fontId="21" fillId="23" borderId="19" xfId="0" applyNumberFormat="1" applyFont="1" applyFill="1" applyBorder="1" applyAlignment="1">
      <alignment/>
    </xf>
    <xf numFmtId="165" fontId="21" fillId="0" borderId="19" xfId="0" applyNumberFormat="1" applyFont="1" applyFill="1" applyBorder="1" applyAlignment="1">
      <alignment/>
    </xf>
    <xf numFmtId="8" fontId="19" fillId="7" borderId="19" xfId="0" applyNumberFormat="1" applyFont="1" applyFill="1" applyBorder="1" applyAlignment="1">
      <alignment/>
    </xf>
    <xf numFmtId="9" fontId="19" fillId="7" borderId="19" xfId="0" applyNumberFormat="1" applyFont="1" applyFill="1" applyBorder="1" applyAlignment="1">
      <alignment/>
    </xf>
    <xf numFmtId="9" fontId="21" fillId="7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8" fontId="21" fillId="56" borderId="19" xfId="0" applyNumberFormat="1" applyFont="1" applyFill="1" applyBorder="1" applyAlignment="1">
      <alignment/>
    </xf>
    <xf numFmtId="9" fontId="19" fillId="56" borderId="19" xfId="0" applyNumberFormat="1" applyFont="1" applyFill="1" applyBorder="1" applyAlignment="1">
      <alignment/>
    </xf>
    <xf numFmtId="9" fontId="21" fillId="56" borderId="19" xfId="0" applyNumberFormat="1" applyFont="1" applyFill="1" applyBorder="1" applyAlignment="1">
      <alignment/>
    </xf>
    <xf numFmtId="8" fontId="19" fillId="13" borderId="19" xfId="0" applyNumberFormat="1" applyFont="1" applyFill="1" applyBorder="1" applyAlignment="1">
      <alignment/>
    </xf>
    <xf numFmtId="9" fontId="19" fillId="13" borderId="19" xfId="0" applyNumberFormat="1" applyFont="1" applyFill="1" applyBorder="1" applyAlignment="1">
      <alignment/>
    </xf>
    <xf numFmtId="9" fontId="21" fillId="13" borderId="19" xfId="0" applyNumberFormat="1" applyFont="1" applyFill="1" applyBorder="1" applyAlignment="1">
      <alignment/>
    </xf>
    <xf numFmtId="8" fontId="2" fillId="46" borderId="19" xfId="0" applyNumberFormat="1" applyFont="1" applyFill="1" applyBorder="1" applyAlignment="1">
      <alignment wrapText="1"/>
    </xf>
    <xf numFmtId="10" fontId="0" fillId="57" borderId="0" xfId="0" applyNumberFormat="1" applyFill="1" applyAlignment="1">
      <alignment/>
    </xf>
    <xf numFmtId="4" fontId="24" fillId="57" borderId="0" xfId="0" applyNumberFormat="1" applyFont="1" applyFill="1" applyBorder="1" applyAlignment="1">
      <alignment/>
    </xf>
    <xf numFmtId="44" fontId="0" fillId="0" borderId="0" xfId="258" applyFont="1" applyAlignment="1">
      <alignment/>
    </xf>
    <xf numFmtId="44" fontId="19" fillId="23" borderId="19" xfId="258" applyFont="1" applyFill="1" applyBorder="1" applyAlignment="1">
      <alignment/>
    </xf>
    <xf numFmtId="44" fontId="21" fillId="23" borderId="19" xfId="258" applyFont="1" applyFill="1" applyBorder="1" applyAlignment="1">
      <alignment/>
    </xf>
    <xf numFmtId="44" fontId="19" fillId="7" borderId="19" xfId="258" applyFont="1" applyFill="1" applyBorder="1" applyAlignment="1">
      <alignment/>
    </xf>
    <xf numFmtId="44" fontId="21" fillId="7" borderId="19" xfId="258" applyFont="1" applyFill="1" applyBorder="1" applyAlignment="1">
      <alignment/>
    </xf>
    <xf numFmtId="44" fontId="2" fillId="56" borderId="19" xfId="258" applyFont="1" applyFill="1" applyBorder="1" applyAlignment="1">
      <alignment/>
    </xf>
    <xf numFmtId="44" fontId="19" fillId="56" borderId="19" xfId="258" applyFont="1" applyFill="1" applyBorder="1" applyAlignment="1">
      <alignment/>
    </xf>
    <xf numFmtId="44" fontId="19" fillId="13" borderId="19" xfId="258" applyFont="1" applyFill="1" applyBorder="1" applyAlignment="1">
      <alignment/>
    </xf>
    <xf numFmtId="44" fontId="21" fillId="13" borderId="19" xfId="258" applyFont="1" applyFill="1" applyBorder="1" applyAlignment="1">
      <alignment/>
    </xf>
    <xf numFmtId="44" fontId="2" fillId="46" borderId="19" xfId="258" applyFont="1" applyFill="1" applyBorder="1" applyAlignment="1">
      <alignment wrapText="1"/>
    </xf>
    <xf numFmtId="44" fontId="21" fillId="46" borderId="19" xfId="258" applyFont="1" applyFill="1" applyBorder="1" applyAlignment="1">
      <alignment wrapText="1"/>
    </xf>
    <xf numFmtId="165" fontId="21" fillId="0" borderId="19" xfId="0" applyNumberFormat="1" applyFont="1" applyFill="1" applyBorder="1" applyAlignment="1">
      <alignment/>
    </xf>
    <xf numFmtId="8" fontId="21" fillId="46" borderId="19" xfId="0" applyNumberFormat="1" applyFont="1" applyFill="1" applyBorder="1" applyAlignment="1">
      <alignment wrapText="1"/>
    </xf>
    <xf numFmtId="8" fontId="25" fillId="13" borderId="19" xfId="0" applyNumberFormat="1" applyFont="1" applyFill="1" applyBorder="1" applyAlignment="1">
      <alignment/>
    </xf>
    <xf numFmtId="44" fontId="21" fillId="56" borderId="19" xfId="258" applyFont="1" applyFill="1" applyBorder="1" applyAlignment="1">
      <alignment/>
    </xf>
    <xf numFmtId="8" fontId="21" fillId="56" borderId="19" xfId="0" applyNumberFormat="1" applyFont="1" applyFill="1" applyBorder="1" applyAlignment="1">
      <alignment/>
    </xf>
    <xf numFmtId="8" fontId="25" fillId="7" borderId="19" xfId="0" applyNumberFormat="1" applyFont="1" applyFill="1" applyBorder="1" applyAlignment="1">
      <alignment/>
    </xf>
    <xf numFmtId="8" fontId="25" fillId="23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45" fillId="21" borderId="24" xfId="0" applyNumberFormat="1" applyFont="1" applyFill="1" applyBorder="1" applyAlignment="1">
      <alignment vertical="center" wrapText="1"/>
    </xf>
    <xf numFmtId="4" fontId="45" fillId="27" borderId="19" xfId="0" applyNumberFormat="1" applyFont="1" applyFill="1" applyBorder="1" applyAlignment="1">
      <alignment vertical="center" wrapText="1"/>
    </xf>
    <xf numFmtId="4" fontId="45" fillId="27" borderId="24" xfId="0" applyNumberFormat="1" applyFont="1" applyFill="1" applyBorder="1" applyAlignment="1">
      <alignment vertical="center" wrapText="1"/>
    </xf>
    <xf numFmtId="4" fontId="45" fillId="28" borderId="24" xfId="0" applyNumberFormat="1" applyFont="1" applyFill="1" applyBorder="1" applyAlignment="1">
      <alignment vertical="center" wrapText="1"/>
    </xf>
    <xf numFmtId="4" fontId="45" fillId="21" borderId="19" xfId="0" applyNumberFormat="1" applyFont="1" applyFill="1" applyBorder="1" applyAlignment="1">
      <alignment vertical="center" wrapText="1"/>
    </xf>
    <xf numFmtId="4" fontId="45" fillId="28" borderId="19" xfId="0" applyNumberFormat="1" applyFont="1" applyFill="1" applyBorder="1" applyAlignment="1">
      <alignment vertical="center"/>
    </xf>
    <xf numFmtId="4" fontId="45" fillId="21" borderId="19" xfId="0" applyNumberFormat="1" applyFont="1" applyFill="1" applyBorder="1" applyAlignment="1">
      <alignment vertical="center"/>
    </xf>
    <xf numFmtId="4" fontId="45" fillId="27" borderId="19" xfId="0" applyNumberFormat="1" applyFont="1" applyFill="1" applyBorder="1" applyAlignment="1">
      <alignment vertical="center"/>
    </xf>
    <xf numFmtId="4" fontId="23" fillId="55" borderId="19" xfId="0" applyNumberFormat="1" applyFont="1" applyFill="1" applyBorder="1" applyAlignment="1">
      <alignment/>
    </xf>
    <xf numFmtId="4" fontId="24" fillId="28" borderId="19" xfId="0" applyNumberFormat="1" applyFont="1" applyFill="1" applyBorder="1" applyAlignment="1">
      <alignment/>
    </xf>
    <xf numFmtId="4" fontId="24" fillId="28" borderId="19" xfId="0" applyNumberFormat="1" applyFont="1" applyFill="1" applyBorder="1" applyAlignment="1">
      <alignment vertical="center"/>
    </xf>
    <xf numFmtId="4" fontId="24" fillId="28" borderId="24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4" fontId="28" fillId="27" borderId="19" xfId="0" applyNumberFormat="1" applyFont="1" applyFill="1" applyBorder="1" applyAlignment="1">
      <alignment vertical="center"/>
    </xf>
    <xf numFmtId="4" fontId="28" fillId="28" borderId="19" xfId="0" applyNumberFormat="1" applyFont="1" applyFill="1" applyBorder="1" applyAlignment="1">
      <alignment vertical="center"/>
    </xf>
    <xf numFmtId="4" fontId="28" fillId="55" borderId="19" xfId="0" applyNumberFormat="1" applyFont="1" applyFill="1" applyBorder="1" applyAlignment="1">
      <alignment horizontal="right" vertical="center" wrapText="1"/>
    </xf>
    <xf numFmtId="4" fontId="28" fillId="55" borderId="19" xfId="0" applyNumberFormat="1" applyFont="1" applyFill="1" applyBorder="1" applyAlignment="1">
      <alignment vertical="center" wrapText="1"/>
    </xf>
    <xf numFmtId="4" fontId="28" fillId="55" borderId="19" xfId="0" applyNumberFormat="1" applyFont="1" applyFill="1" applyBorder="1" applyAlignment="1">
      <alignment horizontal="right"/>
    </xf>
    <xf numFmtId="4" fontId="28" fillId="28" borderId="19" xfId="0" applyNumberFormat="1" applyFont="1" applyFill="1" applyBorder="1" applyAlignment="1">
      <alignment horizontal="right"/>
    </xf>
    <xf numFmtId="4" fontId="28" fillId="28" borderId="19" xfId="0" applyNumberFormat="1" applyFont="1" applyFill="1" applyBorder="1" applyAlignment="1">
      <alignment/>
    </xf>
    <xf numFmtId="4" fontId="28" fillId="55" borderId="19" xfId="0" applyNumberFormat="1" applyFont="1" applyFill="1" applyBorder="1" applyAlignment="1">
      <alignment/>
    </xf>
    <xf numFmtId="4" fontId="23" fillId="14" borderId="19" xfId="0" applyNumberFormat="1" applyFont="1" applyFill="1" applyBorder="1" applyAlignment="1">
      <alignment/>
    </xf>
    <xf numFmtId="4" fontId="23" fillId="14" borderId="19" xfId="0" applyNumberFormat="1" applyFont="1" applyFill="1" applyBorder="1" applyAlignment="1">
      <alignment vertical="center"/>
    </xf>
    <xf numFmtId="4" fontId="23" fillId="27" borderId="19" xfId="0" applyNumberFormat="1" applyFont="1" applyFill="1" applyBorder="1" applyAlignment="1">
      <alignment vertical="center"/>
    </xf>
    <xf numFmtId="4" fontId="28" fillId="14" borderId="19" xfId="0" applyNumberFormat="1" applyFont="1" applyFill="1" applyBorder="1" applyAlignment="1">
      <alignment/>
    </xf>
    <xf numFmtId="4" fontId="28" fillId="14" borderId="19" xfId="0" applyNumberFormat="1" applyFont="1" applyFill="1" applyBorder="1" applyAlignment="1">
      <alignment vertical="center"/>
    </xf>
    <xf numFmtId="4" fontId="23" fillId="27" borderId="19" xfId="0" applyNumberFormat="1" applyFont="1" applyFill="1" applyBorder="1" applyAlignment="1">
      <alignment/>
    </xf>
    <xf numFmtId="4" fontId="28" fillId="27" borderId="19" xfId="0" applyNumberFormat="1" applyFont="1" applyFill="1" applyBorder="1" applyAlignment="1">
      <alignment/>
    </xf>
    <xf numFmtId="4" fontId="28" fillId="55" borderId="24" xfId="0" applyNumberFormat="1" applyFont="1" applyFill="1" applyBorder="1" applyAlignment="1">
      <alignment vertical="center" wrapText="1"/>
    </xf>
    <xf numFmtId="4" fontId="28" fillId="28" borderId="24" xfId="0" applyNumberFormat="1" applyFont="1" applyFill="1" applyBorder="1" applyAlignment="1">
      <alignment vertical="center" wrapText="1"/>
    </xf>
    <xf numFmtId="4" fontId="28" fillId="55" borderId="19" xfId="0" applyNumberFormat="1" applyFont="1" applyFill="1" applyBorder="1" applyAlignment="1">
      <alignment vertical="center"/>
    </xf>
    <xf numFmtId="4" fontId="28" fillId="55" borderId="19" xfId="0" applyNumberFormat="1" applyFont="1" applyFill="1" applyBorder="1" applyAlignment="1">
      <alignment/>
    </xf>
    <xf numFmtId="4" fontId="45" fillId="0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15" borderId="0" xfId="0" applyFont="1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3" fillId="28" borderId="22" xfId="0" applyFont="1" applyFill="1" applyBorder="1" applyAlignment="1">
      <alignment horizontal="center" vertical="center"/>
    </xf>
    <xf numFmtId="0" fontId="23" fillId="28" borderId="27" xfId="0" applyFont="1" applyFill="1" applyBorder="1" applyAlignment="1">
      <alignment horizontal="center" vertical="center"/>
    </xf>
    <xf numFmtId="0" fontId="23" fillId="28" borderId="24" xfId="0" applyFont="1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28" borderId="19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/>
    </xf>
    <xf numFmtId="0" fontId="0" fillId="55" borderId="29" xfId="0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0" fillId="21" borderId="28" xfId="0" applyFill="1" applyBorder="1" applyAlignment="1">
      <alignment horizontal="center" vertical="center" wrapText="1"/>
    </xf>
    <xf numFmtId="0" fontId="0" fillId="21" borderId="29" xfId="0" applyFill="1" applyBorder="1" applyAlignment="1">
      <alignment horizontal="center" vertical="center" wrapText="1"/>
    </xf>
    <xf numFmtId="0" fontId="0" fillId="21" borderId="30" xfId="0" applyFill="1" applyBorder="1" applyAlignment="1">
      <alignment horizontal="center" vertical="center" wrapText="1"/>
    </xf>
    <xf numFmtId="0" fontId="0" fillId="27" borderId="20" xfId="0" applyFill="1" applyBorder="1" applyAlignment="1">
      <alignment horizontal="center" vertical="center" wrapText="1"/>
    </xf>
    <xf numFmtId="0" fontId="0" fillId="27" borderId="23" xfId="0" applyFill="1" applyBorder="1" applyAlignment="1">
      <alignment horizontal="center" vertical="center" wrapText="1"/>
    </xf>
    <xf numFmtId="0" fontId="22" fillId="28" borderId="20" xfId="0" applyFont="1" applyFill="1" applyBorder="1" applyAlignment="1">
      <alignment horizontal="center" vertical="center" wrapText="1" shrinkToFit="1"/>
    </xf>
    <xf numFmtId="0" fontId="22" fillId="28" borderId="31" xfId="0" applyFont="1" applyFill="1" applyBorder="1" applyAlignment="1">
      <alignment horizontal="center" vertical="center" wrapText="1" shrinkToFit="1"/>
    </xf>
    <xf numFmtId="0" fontId="22" fillId="28" borderId="23" xfId="0" applyFont="1" applyFill="1" applyBorder="1" applyAlignment="1">
      <alignment horizontal="center" vertical="center" wrapText="1" shrinkToFit="1"/>
    </xf>
    <xf numFmtId="0" fontId="22" fillId="28" borderId="32" xfId="0" applyFont="1" applyFill="1" applyBorder="1" applyAlignment="1">
      <alignment horizontal="center" vertical="center" wrapText="1" shrinkToFit="1"/>
    </xf>
    <xf numFmtId="0" fontId="22" fillId="46" borderId="19" xfId="0" applyFont="1" applyFill="1" applyBorder="1" applyAlignment="1">
      <alignment horizontal="center" textRotation="90" wrapText="1"/>
    </xf>
    <xf numFmtId="0" fontId="2" fillId="23" borderId="19" xfId="0" applyFont="1" applyFill="1" applyBorder="1" applyAlignment="1">
      <alignment horizontal="center" textRotation="90" wrapText="1"/>
    </xf>
    <xf numFmtId="0" fontId="22" fillId="7" borderId="19" xfId="0" applyFont="1" applyFill="1" applyBorder="1" applyAlignment="1">
      <alignment horizontal="center" textRotation="90" wrapText="1"/>
    </xf>
    <xf numFmtId="0" fontId="22" fillId="56" borderId="19" xfId="0" applyFont="1" applyFill="1" applyBorder="1" applyAlignment="1">
      <alignment horizontal="center" textRotation="90" wrapText="1"/>
    </xf>
    <xf numFmtId="0" fontId="22" fillId="13" borderId="19" xfId="0" applyFont="1" applyFill="1" applyBorder="1" applyAlignment="1">
      <alignment horizontal="center" textRotation="90" wrapText="1"/>
    </xf>
  </cellXfs>
  <cellStyles count="252">
    <cellStyle name="Normal" xfId="0"/>
    <cellStyle name="20% - akcent 1" xfId="15"/>
    <cellStyle name="20% - akcent 1 2" xfId="16"/>
    <cellStyle name="20% - akcent 1 3" xfId="17"/>
    <cellStyle name="20% - akcent 1 4" xfId="18"/>
    <cellStyle name="20% - akcent 1 5" xfId="19"/>
    <cellStyle name="20% - akcent 1 6" xfId="20"/>
    <cellStyle name="20% - akcent 2" xfId="21"/>
    <cellStyle name="20% - akcent 2 2" xfId="22"/>
    <cellStyle name="20% - akcent 2 3" xfId="23"/>
    <cellStyle name="20% - akcent 2 4" xfId="24"/>
    <cellStyle name="20% - akcent 2 5" xfId="25"/>
    <cellStyle name="20% - akcent 2 6" xfId="26"/>
    <cellStyle name="20% - akcent 3" xfId="27"/>
    <cellStyle name="20% - akcent 3 2" xfId="28"/>
    <cellStyle name="20% - akcent 3 3" xfId="29"/>
    <cellStyle name="20% - akcent 3 4" xfId="30"/>
    <cellStyle name="20% - akcent 3 5" xfId="31"/>
    <cellStyle name="20% - akcent 3 6" xfId="32"/>
    <cellStyle name="20% - akcent 4" xfId="33"/>
    <cellStyle name="20% - akcent 4 2" xfId="34"/>
    <cellStyle name="20% - akcent 4 3" xfId="35"/>
    <cellStyle name="20% - akcent 4 4" xfId="36"/>
    <cellStyle name="20% - akcent 4 5" xfId="37"/>
    <cellStyle name="20% - akcent 4 6" xfId="38"/>
    <cellStyle name="20% - akcent 5" xfId="39"/>
    <cellStyle name="20% - akcent 5 2" xfId="40"/>
    <cellStyle name="20% - akcent 5 3" xfId="41"/>
    <cellStyle name="20% - akcent 5 4" xfId="42"/>
    <cellStyle name="20% - akcent 5 5" xfId="43"/>
    <cellStyle name="20% - akcent 5 6" xfId="44"/>
    <cellStyle name="20% - akcent 6" xfId="45"/>
    <cellStyle name="20% - akcent 6 2" xfId="46"/>
    <cellStyle name="20% - akcent 6 3" xfId="47"/>
    <cellStyle name="20% - akcent 6 4" xfId="48"/>
    <cellStyle name="20% - akcent 6 5" xfId="49"/>
    <cellStyle name="20% - akcent 6 6" xfId="50"/>
    <cellStyle name="40% - akcent 1" xfId="51"/>
    <cellStyle name="40% - akcent 1 2" xfId="52"/>
    <cellStyle name="40% - akcent 1 3" xfId="53"/>
    <cellStyle name="40% - akcent 1 4" xfId="54"/>
    <cellStyle name="40% - akcent 1 5" xfId="55"/>
    <cellStyle name="40% - akcent 1 6" xfId="56"/>
    <cellStyle name="40% - akcent 2" xfId="57"/>
    <cellStyle name="40% - akcent 2 2" xfId="58"/>
    <cellStyle name="40% - akcent 2 3" xfId="59"/>
    <cellStyle name="40% - akcent 2 4" xfId="60"/>
    <cellStyle name="40% - akcent 2 5" xfId="61"/>
    <cellStyle name="40% - akcent 2 6" xfId="62"/>
    <cellStyle name="40% - akcent 3" xfId="63"/>
    <cellStyle name="40% - akcent 3 2" xfId="64"/>
    <cellStyle name="40% - akcent 3 3" xfId="65"/>
    <cellStyle name="40% - akcent 3 4" xfId="66"/>
    <cellStyle name="40% - akcent 3 5" xfId="67"/>
    <cellStyle name="40% - akcent 3 6" xfId="68"/>
    <cellStyle name="40% - akcent 4" xfId="69"/>
    <cellStyle name="40% - akcent 4 2" xfId="70"/>
    <cellStyle name="40% - akcent 4 3" xfId="71"/>
    <cellStyle name="40% - akcent 4 4" xfId="72"/>
    <cellStyle name="40% - akcent 4 5" xfId="73"/>
    <cellStyle name="40% - akcent 4 6" xfId="74"/>
    <cellStyle name="40% - akcent 5" xfId="75"/>
    <cellStyle name="40% - akcent 5 2" xfId="76"/>
    <cellStyle name="40% - akcent 5 3" xfId="77"/>
    <cellStyle name="40% - akcent 5 4" xfId="78"/>
    <cellStyle name="40% - akcent 5 5" xfId="79"/>
    <cellStyle name="40% - akcent 5 6" xfId="80"/>
    <cellStyle name="40% - akcent 6" xfId="81"/>
    <cellStyle name="40% - akcent 6 2" xfId="82"/>
    <cellStyle name="40% - akcent 6 3" xfId="83"/>
    <cellStyle name="40% - akcent 6 4" xfId="84"/>
    <cellStyle name="40% - akcent 6 5" xfId="85"/>
    <cellStyle name="40% - akcent 6 6" xfId="86"/>
    <cellStyle name="60% - akcent 1" xfId="87"/>
    <cellStyle name="60% - akcent 1 2" xfId="88"/>
    <cellStyle name="60% - akcent 1 3" xfId="89"/>
    <cellStyle name="60% - akcent 1 4" xfId="90"/>
    <cellStyle name="60% - akcent 1 5" xfId="91"/>
    <cellStyle name="60% - akcent 1 6" xfId="92"/>
    <cellStyle name="60% - akcent 2" xfId="93"/>
    <cellStyle name="60% - akcent 2 2" xfId="94"/>
    <cellStyle name="60% - akcent 2 3" xfId="95"/>
    <cellStyle name="60% - akcent 2 4" xfId="96"/>
    <cellStyle name="60% - akcent 2 5" xfId="97"/>
    <cellStyle name="60% - akcent 2 6" xfId="98"/>
    <cellStyle name="60% - akcent 3" xfId="99"/>
    <cellStyle name="60% - akcent 3 2" xfId="100"/>
    <cellStyle name="60% - akcent 3 3" xfId="101"/>
    <cellStyle name="60% - akcent 3 4" xfId="102"/>
    <cellStyle name="60% - akcent 3 5" xfId="103"/>
    <cellStyle name="60% - akcent 3 6" xfId="104"/>
    <cellStyle name="60% - akcent 4" xfId="105"/>
    <cellStyle name="60% - akcent 4 2" xfId="106"/>
    <cellStyle name="60% - akcent 4 3" xfId="107"/>
    <cellStyle name="60% - akcent 4 4" xfId="108"/>
    <cellStyle name="60% - akcent 4 5" xfId="109"/>
    <cellStyle name="60% - akcent 4 6" xfId="110"/>
    <cellStyle name="60% - akcent 5" xfId="111"/>
    <cellStyle name="60% - akcent 5 2" xfId="112"/>
    <cellStyle name="60% - akcent 5 3" xfId="113"/>
    <cellStyle name="60% - akcent 5 4" xfId="114"/>
    <cellStyle name="60% - akcent 5 5" xfId="115"/>
    <cellStyle name="60% - akcent 5 6" xfId="116"/>
    <cellStyle name="60% - akcent 6" xfId="117"/>
    <cellStyle name="60% - akcent 6 2" xfId="118"/>
    <cellStyle name="60% - akcent 6 3" xfId="119"/>
    <cellStyle name="60% - akcent 6 4" xfId="120"/>
    <cellStyle name="60% - akcent 6 5" xfId="121"/>
    <cellStyle name="60% - akcent 6 6" xfId="122"/>
    <cellStyle name="Akcent 1" xfId="123"/>
    <cellStyle name="Akcent 1 2" xfId="124"/>
    <cellStyle name="Akcent 1 3" xfId="125"/>
    <cellStyle name="Akcent 1 4" xfId="126"/>
    <cellStyle name="Akcent 1 5" xfId="127"/>
    <cellStyle name="Akcent 1 6" xfId="128"/>
    <cellStyle name="Akcent 2" xfId="129"/>
    <cellStyle name="Akcent 2 2" xfId="130"/>
    <cellStyle name="Akcent 2 3" xfId="131"/>
    <cellStyle name="Akcent 2 4" xfId="132"/>
    <cellStyle name="Akcent 2 5" xfId="133"/>
    <cellStyle name="Akcent 2 6" xfId="134"/>
    <cellStyle name="Akcent 3" xfId="135"/>
    <cellStyle name="Akcent 3 2" xfId="136"/>
    <cellStyle name="Akcent 3 3" xfId="137"/>
    <cellStyle name="Akcent 3 4" xfId="138"/>
    <cellStyle name="Akcent 3 5" xfId="139"/>
    <cellStyle name="Akcent 3 6" xfId="140"/>
    <cellStyle name="Akcent 4" xfId="141"/>
    <cellStyle name="Akcent 4 2" xfId="142"/>
    <cellStyle name="Akcent 4 3" xfId="143"/>
    <cellStyle name="Akcent 4 4" xfId="144"/>
    <cellStyle name="Akcent 4 5" xfId="145"/>
    <cellStyle name="Akcent 4 6" xfId="146"/>
    <cellStyle name="Akcent 5" xfId="147"/>
    <cellStyle name="Akcent 5 2" xfId="148"/>
    <cellStyle name="Akcent 5 3" xfId="149"/>
    <cellStyle name="Akcent 5 4" xfId="150"/>
    <cellStyle name="Akcent 5 5" xfId="151"/>
    <cellStyle name="Akcent 5 6" xfId="152"/>
    <cellStyle name="Akcent 6" xfId="153"/>
    <cellStyle name="Akcent 6 2" xfId="154"/>
    <cellStyle name="Akcent 6 3" xfId="155"/>
    <cellStyle name="Akcent 6 4" xfId="156"/>
    <cellStyle name="Akcent 6 5" xfId="157"/>
    <cellStyle name="Akcent 6 6" xfId="158"/>
    <cellStyle name="Dane wejściowe" xfId="159"/>
    <cellStyle name="Dane wejściowe 2" xfId="160"/>
    <cellStyle name="Dane wejściowe 3" xfId="161"/>
    <cellStyle name="Dane wejściowe 4" xfId="162"/>
    <cellStyle name="Dane wejściowe 5" xfId="163"/>
    <cellStyle name="Dane wejściowe 6" xfId="164"/>
    <cellStyle name="Dane wyjściowe" xfId="165"/>
    <cellStyle name="Dane wyjściowe 2" xfId="166"/>
    <cellStyle name="Dane wyjściowe 3" xfId="167"/>
    <cellStyle name="Dane wyjściowe 4" xfId="168"/>
    <cellStyle name="Dane wyjściowe 5" xfId="169"/>
    <cellStyle name="Dane wyjściowe 6" xfId="170"/>
    <cellStyle name="Dobre" xfId="171"/>
    <cellStyle name="Dobre 2" xfId="172"/>
    <cellStyle name="Dobre 3" xfId="173"/>
    <cellStyle name="Dobre 4" xfId="174"/>
    <cellStyle name="Dobre 5" xfId="175"/>
    <cellStyle name="Dobre 6" xfId="176"/>
    <cellStyle name="Comma" xfId="177"/>
    <cellStyle name="Comma [0]" xfId="178"/>
    <cellStyle name="Komórka połączona" xfId="179"/>
    <cellStyle name="Komórka połączona 2" xfId="180"/>
    <cellStyle name="Komórka połączona 3" xfId="181"/>
    <cellStyle name="Komórka połączona 4" xfId="182"/>
    <cellStyle name="Komórka połączona 5" xfId="183"/>
    <cellStyle name="Komórka połączona 6" xfId="184"/>
    <cellStyle name="Komórka zaznaczona" xfId="185"/>
    <cellStyle name="Komórka zaznaczona 2" xfId="186"/>
    <cellStyle name="Komórka zaznaczona 3" xfId="187"/>
    <cellStyle name="Komórka zaznaczona 4" xfId="188"/>
    <cellStyle name="Komórka zaznaczona 5" xfId="189"/>
    <cellStyle name="Komórka zaznaczona 6" xfId="190"/>
    <cellStyle name="Nagłówek 1" xfId="191"/>
    <cellStyle name="Nagłówek 1 2" xfId="192"/>
    <cellStyle name="Nagłówek 1 3" xfId="193"/>
    <cellStyle name="Nagłówek 1 4" xfId="194"/>
    <cellStyle name="Nagłówek 1 5" xfId="195"/>
    <cellStyle name="Nagłówek 1 6" xfId="196"/>
    <cellStyle name="Nagłówek 2" xfId="197"/>
    <cellStyle name="Nagłówek 2 2" xfId="198"/>
    <cellStyle name="Nagłówek 2 3" xfId="199"/>
    <cellStyle name="Nagłówek 2 4" xfId="200"/>
    <cellStyle name="Nagłówek 2 5" xfId="201"/>
    <cellStyle name="Nagłówek 2 6" xfId="202"/>
    <cellStyle name="Nagłówek 3" xfId="203"/>
    <cellStyle name="Nagłówek 3 2" xfId="204"/>
    <cellStyle name="Nagłówek 3 3" xfId="205"/>
    <cellStyle name="Nagłówek 3 4" xfId="206"/>
    <cellStyle name="Nagłówek 3 5" xfId="207"/>
    <cellStyle name="Nagłówek 3 6" xfId="208"/>
    <cellStyle name="Nagłówek 4" xfId="209"/>
    <cellStyle name="Nagłówek 4 2" xfId="210"/>
    <cellStyle name="Nagłówek 4 3" xfId="211"/>
    <cellStyle name="Nagłówek 4 4" xfId="212"/>
    <cellStyle name="Nagłówek 4 5" xfId="213"/>
    <cellStyle name="Nagłówek 4 6" xfId="214"/>
    <cellStyle name="Neutralne" xfId="215"/>
    <cellStyle name="Neutralne 2" xfId="216"/>
    <cellStyle name="Neutralne 3" xfId="217"/>
    <cellStyle name="Neutralne 4" xfId="218"/>
    <cellStyle name="Neutralne 5" xfId="219"/>
    <cellStyle name="Neutralne 6" xfId="220"/>
    <cellStyle name="Obliczenia" xfId="221"/>
    <cellStyle name="Obliczenia 2" xfId="222"/>
    <cellStyle name="Obliczenia 3" xfId="223"/>
    <cellStyle name="Obliczenia 4" xfId="224"/>
    <cellStyle name="Obliczenia 5" xfId="225"/>
    <cellStyle name="Obliczenia 6" xfId="226"/>
    <cellStyle name="Percent" xfId="227"/>
    <cellStyle name="Suma" xfId="228"/>
    <cellStyle name="Suma 2" xfId="229"/>
    <cellStyle name="Suma 3" xfId="230"/>
    <cellStyle name="Suma 4" xfId="231"/>
    <cellStyle name="Suma 5" xfId="232"/>
    <cellStyle name="Suma 6" xfId="233"/>
    <cellStyle name="Tekst objaśnienia" xfId="234"/>
    <cellStyle name="Tekst objaśnienia 2" xfId="235"/>
    <cellStyle name="Tekst objaśnienia 3" xfId="236"/>
    <cellStyle name="Tekst objaśnienia 4" xfId="237"/>
    <cellStyle name="Tekst objaśnienia 5" xfId="238"/>
    <cellStyle name="Tekst objaśnienia 6" xfId="239"/>
    <cellStyle name="Tekst ostrzeżenia" xfId="240"/>
    <cellStyle name="Tekst ostrzeżenia 2" xfId="241"/>
    <cellStyle name="Tekst ostrzeżenia 3" xfId="242"/>
    <cellStyle name="Tekst ostrzeżenia 4" xfId="243"/>
    <cellStyle name="Tekst ostrzeżenia 5" xfId="244"/>
    <cellStyle name="Tekst ostrzeżenia 6" xfId="245"/>
    <cellStyle name="Tytuł" xfId="246"/>
    <cellStyle name="Tytuł 2" xfId="247"/>
    <cellStyle name="Tytuł 3" xfId="248"/>
    <cellStyle name="Tytuł 4" xfId="249"/>
    <cellStyle name="Tytuł 5" xfId="250"/>
    <cellStyle name="Tytuł 6" xfId="251"/>
    <cellStyle name="Uwaga" xfId="252"/>
    <cellStyle name="Uwaga 2" xfId="253"/>
    <cellStyle name="Uwaga 3" xfId="254"/>
    <cellStyle name="Uwaga 4" xfId="255"/>
    <cellStyle name="Uwaga 5" xfId="256"/>
    <cellStyle name="Uwaga 6" xfId="257"/>
    <cellStyle name="Currency" xfId="258"/>
    <cellStyle name="Currency [0]" xfId="259"/>
    <cellStyle name="Złe" xfId="260"/>
    <cellStyle name="Złe 2" xfId="261"/>
    <cellStyle name="Złe 3" xfId="262"/>
    <cellStyle name="Złe 4" xfId="263"/>
    <cellStyle name="Złe 5" xfId="264"/>
    <cellStyle name="Złe 6" xfId="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view="pageLayout" workbookViewId="0" topLeftCell="A1">
      <selection activeCell="G10" sqref="G10"/>
    </sheetView>
  </sheetViews>
  <sheetFormatPr defaultColWidth="8.796875" defaultRowHeight="14.25"/>
  <cols>
    <col min="2" max="2" width="20.3984375" style="0" customWidth="1"/>
    <col min="7" max="7" width="17.19921875" style="0" customWidth="1"/>
  </cols>
  <sheetData>
    <row r="2" spans="1:7" ht="15">
      <c r="A2" s="135" t="s">
        <v>36</v>
      </c>
      <c r="B2" s="135"/>
      <c r="C2" s="135"/>
      <c r="D2" s="135"/>
      <c r="E2" s="135"/>
      <c r="F2" s="135"/>
      <c r="G2" s="135"/>
    </row>
    <row r="4" spans="1:7" ht="43.5" customHeight="1">
      <c r="A4" s="136" t="s">
        <v>9</v>
      </c>
      <c r="B4" s="136"/>
      <c r="C4" s="9">
        <v>77606</v>
      </c>
      <c r="D4" s="137" t="s">
        <v>37</v>
      </c>
      <c r="E4" s="137"/>
      <c r="F4" s="137"/>
      <c r="G4" s="137"/>
    </row>
    <row r="6" spans="1:7" ht="15">
      <c r="A6" s="138" t="s">
        <v>38</v>
      </c>
      <c r="B6" s="138"/>
      <c r="C6" s="10"/>
      <c r="D6" s="138" t="s">
        <v>39</v>
      </c>
      <c r="E6" s="138"/>
      <c r="F6" s="138"/>
      <c r="G6" s="17">
        <f>G7+G8+G9</f>
        <v>11485688</v>
      </c>
    </row>
    <row r="7" spans="1:7" ht="14.25">
      <c r="A7" s="11">
        <v>413</v>
      </c>
      <c r="B7" s="5" t="s">
        <v>40</v>
      </c>
      <c r="C7" s="12">
        <v>116</v>
      </c>
      <c r="D7" s="11" t="s">
        <v>41</v>
      </c>
      <c r="E7" s="11"/>
      <c r="F7" s="11"/>
      <c r="G7" s="13">
        <f>C7*C4</f>
        <v>9002296</v>
      </c>
    </row>
    <row r="8" spans="1:7" ht="33.75" customHeight="1">
      <c r="A8" s="2">
        <v>421</v>
      </c>
      <c r="B8" s="14" t="s">
        <v>6</v>
      </c>
      <c r="C8" s="15">
        <v>3</v>
      </c>
      <c r="D8" s="2" t="s">
        <v>41</v>
      </c>
      <c r="E8" s="2"/>
      <c r="F8" s="2"/>
      <c r="G8" s="16">
        <f>C8*C4</f>
        <v>232818</v>
      </c>
    </row>
    <row r="9" spans="1:7" ht="30.75" customHeight="1">
      <c r="A9" s="18">
        <v>431</v>
      </c>
      <c r="B9" s="19" t="s">
        <v>42</v>
      </c>
      <c r="C9" s="20">
        <v>29</v>
      </c>
      <c r="D9" s="18" t="s">
        <v>41</v>
      </c>
      <c r="E9" s="18"/>
      <c r="F9" s="18"/>
      <c r="G9" s="21">
        <f>C9*C4</f>
        <v>2250574</v>
      </c>
    </row>
    <row r="10" ht="14.25">
      <c r="G10" s="8"/>
    </row>
  </sheetData>
  <sheetProtection/>
  <mergeCells count="5">
    <mergeCell ref="A2:G2"/>
    <mergeCell ref="A4:B4"/>
    <mergeCell ref="D4:G4"/>
    <mergeCell ref="A6:B6"/>
    <mergeCell ref="D6:F6"/>
  </mergeCells>
  <printOptions/>
  <pageMargins left="0.75" right="0.75" top="1" bottom="1" header="0.5" footer="0.5"/>
  <pageSetup horizontalDpi="300" verticalDpi="300" orientation="landscape" paperSize="9" scale="99" r:id="rId1"/>
  <headerFooter alignWithMargins="0">
    <oddHeader>&amp;CZałącznik nr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37"/>
  <sheetViews>
    <sheetView tabSelected="1" zoomScale="90" zoomScaleNormal="90" zoomScalePageLayoutView="0" workbookViewId="0" topLeftCell="A7">
      <pane xSplit="1" topLeftCell="B1" activePane="topRight" state="frozen"/>
      <selection pane="topLeft" activeCell="A1" sqref="A1"/>
      <selection pane="topRight" activeCell="F30" sqref="F30"/>
    </sheetView>
  </sheetViews>
  <sheetFormatPr defaultColWidth="8.796875" defaultRowHeight="14.25"/>
  <cols>
    <col min="1" max="1" width="9.09765625" style="0" bestFit="1" customWidth="1"/>
    <col min="2" max="2" width="10.3984375" style="0" customWidth="1"/>
    <col min="3" max="3" width="15.8984375" style="0" customWidth="1"/>
    <col min="4" max="5" width="12.59765625" style="0" bestFit="1" customWidth="1"/>
    <col min="6" max="6" width="11.5" style="0" bestFit="1" customWidth="1"/>
    <col min="7" max="7" width="13.69921875" style="0" bestFit="1" customWidth="1"/>
    <col min="8" max="8" width="13.3984375" style="0" customWidth="1"/>
    <col min="9" max="9" width="11.59765625" style="0" customWidth="1"/>
    <col min="10" max="10" width="15.09765625" style="0" bestFit="1" customWidth="1"/>
    <col min="11" max="11" width="12.3984375" style="0" customWidth="1"/>
    <col min="12" max="12" width="12.69921875" style="0" customWidth="1"/>
    <col min="13" max="13" width="15" style="0" bestFit="1" customWidth="1"/>
    <col min="14" max="14" width="12.3984375" style="0" bestFit="1" customWidth="1"/>
    <col min="16" max="16" width="10.3984375" style="0" bestFit="1" customWidth="1"/>
  </cols>
  <sheetData>
    <row r="2" spans="1:14" ht="15">
      <c r="A2" s="146" t="s">
        <v>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3" ht="14.25">
      <c r="A3" t="s">
        <v>9</v>
      </c>
      <c r="C3" s="6">
        <v>77606</v>
      </c>
    </row>
    <row r="4" spans="1:14" ht="14.25">
      <c r="A4" s="147" t="s">
        <v>10</v>
      </c>
      <c r="B4" s="148" t="s">
        <v>11</v>
      </c>
      <c r="C4" s="147" t="s">
        <v>12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4.25" customHeight="1">
      <c r="A5" s="147"/>
      <c r="B5" s="149"/>
      <c r="C5" s="151" t="s">
        <v>13</v>
      </c>
      <c r="D5" s="152"/>
      <c r="E5" s="152"/>
      <c r="F5" s="153"/>
      <c r="G5" s="24">
        <v>116</v>
      </c>
      <c r="H5" s="155" t="s">
        <v>14</v>
      </c>
      <c r="I5" s="156"/>
      <c r="J5" s="157"/>
      <c r="K5" s="154" t="s">
        <v>15</v>
      </c>
      <c r="L5" s="154"/>
      <c r="M5" s="154"/>
      <c r="N5" s="148" t="s">
        <v>16</v>
      </c>
    </row>
    <row r="6" spans="1:14" ht="57">
      <c r="A6" s="147"/>
      <c r="B6" s="150"/>
      <c r="C6" s="25" t="s">
        <v>0</v>
      </c>
      <c r="D6" s="25" t="s">
        <v>1</v>
      </c>
      <c r="E6" s="25" t="s">
        <v>2</v>
      </c>
      <c r="F6" s="25" t="s">
        <v>17</v>
      </c>
      <c r="G6" s="25" t="s">
        <v>18</v>
      </c>
      <c r="H6" s="36" t="s">
        <v>19</v>
      </c>
      <c r="I6" s="36" t="s">
        <v>20</v>
      </c>
      <c r="J6" s="36" t="s">
        <v>21</v>
      </c>
      <c r="K6" s="51" t="s">
        <v>22</v>
      </c>
      <c r="L6" s="51" t="s">
        <v>7</v>
      </c>
      <c r="M6" s="51" t="s">
        <v>23</v>
      </c>
      <c r="N6" s="150"/>
    </row>
    <row r="7" spans="1:17" ht="14.25">
      <c r="A7" s="44">
        <v>1</v>
      </c>
      <c r="B7" s="41">
        <v>2</v>
      </c>
      <c r="C7" s="26">
        <v>3</v>
      </c>
      <c r="D7" s="27">
        <v>4</v>
      </c>
      <c r="E7" s="28">
        <v>5</v>
      </c>
      <c r="F7" s="29">
        <v>6</v>
      </c>
      <c r="G7" s="28">
        <v>7</v>
      </c>
      <c r="H7" s="37">
        <v>8</v>
      </c>
      <c r="I7" s="38">
        <v>9</v>
      </c>
      <c r="J7" s="37">
        <v>10</v>
      </c>
      <c r="K7" s="52">
        <v>11</v>
      </c>
      <c r="L7" s="53">
        <v>12</v>
      </c>
      <c r="M7" s="52">
        <v>13</v>
      </c>
      <c r="N7" s="41">
        <v>14</v>
      </c>
      <c r="O7" s="101"/>
      <c r="P7" s="101"/>
      <c r="Q7" s="101"/>
    </row>
    <row r="8" spans="1:17" ht="14.25">
      <c r="A8" s="160" t="s">
        <v>24</v>
      </c>
      <c r="B8" s="161"/>
      <c r="C8" s="30"/>
      <c r="D8" s="30"/>
      <c r="E8" s="31"/>
      <c r="F8" s="30"/>
      <c r="G8" s="32">
        <v>116</v>
      </c>
      <c r="H8" s="39">
        <v>1</v>
      </c>
      <c r="I8" s="39">
        <v>2</v>
      </c>
      <c r="J8" s="39">
        <v>3</v>
      </c>
      <c r="K8" s="54" t="s">
        <v>25</v>
      </c>
      <c r="L8" s="158"/>
      <c r="M8" s="55">
        <v>29</v>
      </c>
      <c r="N8" s="144" t="s">
        <v>26</v>
      </c>
      <c r="O8" s="101"/>
      <c r="P8" s="101"/>
      <c r="Q8" s="101"/>
    </row>
    <row r="9" spans="1:17" ht="20.25" customHeight="1">
      <c r="A9" s="162"/>
      <c r="B9" s="163"/>
      <c r="C9" s="33" t="s">
        <v>27</v>
      </c>
      <c r="D9" s="33" t="s">
        <v>27</v>
      </c>
      <c r="E9" s="34" t="s">
        <v>27</v>
      </c>
      <c r="F9" s="33" t="s">
        <v>27</v>
      </c>
      <c r="G9" s="35" t="s">
        <v>28</v>
      </c>
      <c r="H9" s="40" t="s">
        <v>28</v>
      </c>
      <c r="I9" s="40" t="s">
        <v>28</v>
      </c>
      <c r="J9" s="40" t="s">
        <v>28</v>
      </c>
      <c r="K9" s="56" t="s">
        <v>29</v>
      </c>
      <c r="L9" s="159"/>
      <c r="M9" s="57" t="s">
        <v>28</v>
      </c>
      <c r="N9" s="145"/>
      <c r="O9" s="101"/>
      <c r="P9" s="101"/>
      <c r="Q9" s="101"/>
    </row>
    <row r="10" spans="1:14" s="47" customFormat="1" ht="11.25">
      <c r="A10" s="141">
        <v>2009</v>
      </c>
      <c r="B10" s="45" t="s">
        <v>34</v>
      </c>
      <c r="C10" s="117">
        <v>0</v>
      </c>
      <c r="D10" s="117">
        <v>0</v>
      </c>
      <c r="E10" s="119">
        <v>277442.84</v>
      </c>
      <c r="F10" s="122">
        <v>219796.65</v>
      </c>
      <c r="G10" s="130">
        <f aca="true" t="shared" si="0" ref="G10:G18">SUM(C10:F10)</f>
        <v>497239.49</v>
      </c>
      <c r="H10" s="102">
        <v>0</v>
      </c>
      <c r="I10" s="102">
        <v>0</v>
      </c>
      <c r="J10" s="102">
        <f>SUM(H10:I10)</f>
        <v>0</v>
      </c>
      <c r="K10" s="103">
        <v>67484.33</v>
      </c>
      <c r="L10" s="104">
        <v>28647.67</v>
      </c>
      <c r="M10" s="104">
        <v>96132</v>
      </c>
      <c r="N10" s="105">
        <f aca="true" t="shared" si="1" ref="N10:N15">G10+J10+M10</f>
        <v>593371.49</v>
      </c>
    </row>
    <row r="11" spans="1:14" s="47" customFormat="1" ht="11.25">
      <c r="A11" s="142"/>
      <c r="B11" s="45" t="s">
        <v>31</v>
      </c>
      <c r="C11" s="119">
        <f>C10</f>
        <v>0</v>
      </c>
      <c r="D11" s="119">
        <f>D10</f>
        <v>0</v>
      </c>
      <c r="E11" s="119">
        <v>277442.84</v>
      </c>
      <c r="F11" s="122">
        <v>219796.65</v>
      </c>
      <c r="G11" s="130">
        <f t="shared" si="0"/>
        <v>497239.49</v>
      </c>
      <c r="H11" s="102">
        <v>0</v>
      </c>
      <c r="I11" s="106">
        <v>0</v>
      </c>
      <c r="J11" s="102">
        <v>0</v>
      </c>
      <c r="K11" s="103">
        <v>67484.33</v>
      </c>
      <c r="L11" s="103">
        <v>28647.67</v>
      </c>
      <c r="M11" s="103">
        <v>96132</v>
      </c>
      <c r="N11" s="105">
        <f t="shared" si="1"/>
        <v>593371.49</v>
      </c>
    </row>
    <row r="12" spans="1:17" s="48" customFormat="1" ht="11.25">
      <c r="A12" s="143"/>
      <c r="B12" s="42" t="s">
        <v>32</v>
      </c>
      <c r="C12" s="120">
        <f>C11*50/100</f>
        <v>0</v>
      </c>
      <c r="D12" s="120">
        <f>D11*50/100</f>
        <v>0</v>
      </c>
      <c r="E12" s="120">
        <f>E11*80/100</f>
        <v>221954.27200000003</v>
      </c>
      <c r="F12" s="121">
        <f>F11*75/100</f>
        <v>164847.4875</v>
      </c>
      <c r="G12" s="131">
        <f t="shared" si="0"/>
        <v>386801.75950000004</v>
      </c>
      <c r="H12" s="105">
        <v>0</v>
      </c>
      <c r="I12" s="107">
        <v>0</v>
      </c>
      <c r="J12" s="107">
        <f aca="true" t="shared" si="2" ref="J12:J24">SUM(H12:I12)</f>
        <v>0</v>
      </c>
      <c r="K12" s="107">
        <v>67484.33</v>
      </c>
      <c r="L12" s="107">
        <v>28647.67</v>
      </c>
      <c r="M12" s="107">
        <f>SUM(K12:L12)</f>
        <v>96132</v>
      </c>
      <c r="N12" s="105">
        <f t="shared" si="1"/>
        <v>482933.75950000004</v>
      </c>
      <c r="O12" s="47"/>
      <c r="P12" s="47"/>
      <c r="Q12" s="47"/>
    </row>
    <row r="13" spans="1:16" s="47" customFormat="1" ht="11.25">
      <c r="A13" s="141">
        <v>2010</v>
      </c>
      <c r="B13" s="45" t="s">
        <v>30</v>
      </c>
      <c r="C13" s="117">
        <v>193127</v>
      </c>
      <c r="D13" s="117">
        <v>148529</v>
      </c>
      <c r="E13" s="119">
        <v>1763117.87</v>
      </c>
      <c r="F13" s="122">
        <v>313177.79</v>
      </c>
      <c r="G13" s="130">
        <f t="shared" si="0"/>
        <v>2417951.66</v>
      </c>
      <c r="H13" s="108">
        <v>0</v>
      </c>
      <c r="I13" s="108">
        <v>32995</v>
      </c>
      <c r="J13" s="108">
        <f t="shared" si="2"/>
        <v>32995</v>
      </c>
      <c r="K13" s="109">
        <v>258850</v>
      </c>
      <c r="L13" s="109">
        <v>125924</v>
      </c>
      <c r="M13" s="109">
        <v>384774</v>
      </c>
      <c r="N13" s="105">
        <f t="shared" si="1"/>
        <v>2835720.66</v>
      </c>
      <c r="P13" s="134"/>
    </row>
    <row r="14" spans="1:14" s="47" customFormat="1" ht="11.25">
      <c r="A14" s="142"/>
      <c r="B14" s="45" t="s">
        <v>31</v>
      </c>
      <c r="C14" s="119">
        <f>C13</f>
        <v>193127</v>
      </c>
      <c r="D14" s="119">
        <f>D13</f>
        <v>148529</v>
      </c>
      <c r="E14" s="119">
        <v>1763117.87</v>
      </c>
      <c r="F14" s="122">
        <v>313177.79</v>
      </c>
      <c r="G14" s="130">
        <f t="shared" si="0"/>
        <v>2417951.66</v>
      </c>
      <c r="H14" s="108">
        <v>0</v>
      </c>
      <c r="I14" s="106">
        <v>32995</v>
      </c>
      <c r="J14" s="108">
        <f t="shared" si="2"/>
        <v>32995</v>
      </c>
      <c r="K14" s="109">
        <v>258850</v>
      </c>
      <c r="L14" s="109">
        <v>125924</v>
      </c>
      <c r="M14" s="109">
        <v>384774</v>
      </c>
      <c r="N14" s="105">
        <f t="shared" si="1"/>
        <v>2835720.66</v>
      </c>
    </row>
    <row r="15" spans="1:17" s="48" customFormat="1" ht="11.25">
      <c r="A15" s="143"/>
      <c r="B15" s="42" t="s">
        <v>32</v>
      </c>
      <c r="C15" s="120">
        <f>C14*50/100</f>
        <v>96563.5</v>
      </c>
      <c r="D15" s="120">
        <f>D14*50/100</f>
        <v>74264.5</v>
      </c>
      <c r="E15" s="120">
        <f>E14*80/100</f>
        <v>1410494.2960000003</v>
      </c>
      <c r="F15" s="121">
        <f>F14*75/100</f>
        <v>234883.3425</v>
      </c>
      <c r="G15" s="131">
        <f t="shared" si="0"/>
        <v>1816205.6385000004</v>
      </c>
      <c r="H15" s="105">
        <v>0</v>
      </c>
      <c r="I15" s="107">
        <v>32995</v>
      </c>
      <c r="J15" s="107">
        <f t="shared" si="2"/>
        <v>32995</v>
      </c>
      <c r="K15" s="107">
        <v>258850</v>
      </c>
      <c r="L15" s="107">
        <v>125924</v>
      </c>
      <c r="M15" s="107">
        <f>SUM(K15:L15)</f>
        <v>384774</v>
      </c>
      <c r="N15" s="105">
        <f t="shared" si="1"/>
        <v>2233974.6385000004</v>
      </c>
      <c r="O15" s="47"/>
      <c r="P15" s="47"/>
      <c r="Q15" s="47"/>
    </row>
    <row r="16" spans="1:14" s="47" customFormat="1" ht="11.25">
      <c r="A16" s="141">
        <v>2011</v>
      </c>
      <c r="B16" s="45" t="s">
        <v>30</v>
      </c>
      <c r="C16" s="117">
        <v>0</v>
      </c>
      <c r="D16" s="117">
        <v>0</v>
      </c>
      <c r="E16" s="119">
        <v>1214241.14</v>
      </c>
      <c r="F16" s="122">
        <v>312457.4</v>
      </c>
      <c r="G16" s="130">
        <f t="shared" si="0"/>
        <v>1526698.54</v>
      </c>
      <c r="H16" s="108">
        <v>0</v>
      </c>
      <c r="I16" s="108">
        <v>33000</v>
      </c>
      <c r="J16" s="108">
        <f t="shared" si="2"/>
        <v>33000</v>
      </c>
      <c r="K16" s="109">
        <v>315060</v>
      </c>
      <c r="L16" s="109">
        <v>101491.99</v>
      </c>
      <c r="M16" s="109">
        <v>416551.99</v>
      </c>
      <c r="N16" s="105">
        <f aca="true" t="shared" si="3" ref="N16:N32">G16+J16+M16</f>
        <v>1976250.53</v>
      </c>
    </row>
    <row r="17" spans="1:14" s="47" customFormat="1" ht="11.25">
      <c r="A17" s="142"/>
      <c r="B17" s="45" t="s">
        <v>31</v>
      </c>
      <c r="C17" s="119">
        <f>C16</f>
        <v>0</v>
      </c>
      <c r="D17" s="119">
        <v>0</v>
      </c>
      <c r="E17" s="119">
        <v>1214241.14</v>
      </c>
      <c r="F17" s="122">
        <v>312457.4</v>
      </c>
      <c r="G17" s="130">
        <f t="shared" si="0"/>
        <v>1526698.54</v>
      </c>
      <c r="H17" s="108">
        <v>0</v>
      </c>
      <c r="I17" s="106">
        <v>33000</v>
      </c>
      <c r="J17" s="108">
        <f t="shared" si="2"/>
        <v>33000</v>
      </c>
      <c r="K17" s="109">
        <v>315060</v>
      </c>
      <c r="L17" s="109">
        <v>101491.99</v>
      </c>
      <c r="M17" s="109">
        <v>416551.99</v>
      </c>
      <c r="N17" s="105">
        <f aca="true" t="shared" si="4" ref="N17:N23">G17+J17+M17</f>
        <v>1976250.53</v>
      </c>
    </row>
    <row r="18" spans="1:17" s="48" customFormat="1" ht="11.25">
      <c r="A18" s="143"/>
      <c r="B18" s="42" t="s">
        <v>32</v>
      </c>
      <c r="C18" s="120">
        <f>C17*50/100</f>
        <v>0</v>
      </c>
      <c r="D18" s="120">
        <f>D17*50/100</f>
        <v>0</v>
      </c>
      <c r="E18" s="120">
        <f>E17*80/100</f>
        <v>971392.9119999999</v>
      </c>
      <c r="F18" s="121">
        <f>F17*80/100</f>
        <v>249965.92</v>
      </c>
      <c r="G18" s="131">
        <f t="shared" si="0"/>
        <v>1221358.832</v>
      </c>
      <c r="H18" s="105">
        <v>0</v>
      </c>
      <c r="I18" s="107">
        <v>33000</v>
      </c>
      <c r="J18" s="107">
        <f t="shared" si="2"/>
        <v>33000</v>
      </c>
      <c r="K18" s="107">
        <v>315060</v>
      </c>
      <c r="L18" s="107">
        <v>101491.99</v>
      </c>
      <c r="M18" s="107">
        <f>SUM(K18:L18)</f>
        <v>416551.99</v>
      </c>
      <c r="N18" s="105">
        <f t="shared" si="4"/>
        <v>1670910.822</v>
      </c>
      <c r="O18" s="47"/>
      <c r="P18" s="47"/>
      <c r="Q18" s="47"/>
    </row>
    <row r="19" spans="1:14" s="47" customFormat="1" ht="11.25">
      <c r="A19" s="141">
        <v>2012</v>
      </c>
      <c r="B19" s="45" t="s">
        <v>30</v>
      </c>
      <c r="C19" s="117">
        <v>0</v>
      </c>
      <c r="D19" s="117">
        <v>863276</v>
      </c>
      <c r="E19" s="119">
        <v>2222368.24</v>
      </c>
      <c r="F19" s="122">
        <v>494409.474</v>
      </c>
      <c r="G19" s="130">
        <f>C19+D19+E19+F19</f>
        <v>3580053.714</v>
      </c>
      <c r="H19" s="108">
        <v>0</v>
      </c>
      <c r="I19" s="108">
        <v>103500</v>
      </c>
      <c r="J19" s="108">
        <f t="shared" si="2"/>
        <v>103500</v>
      </c>
      <c r="K19" s="109">
        <v>298595.93</v>
      </c>
      <c r="L19" s="109">
        <v>105459.15</v>
      </c>
      <c r="M19" s="109">
        <v>404055.08</v>
      </c>
      <c r="N19" s="105">
        <f t="shared" si="4"/>
        <v>4087608.794</v>
      </c>
    </row>
    <row r="20" spans="1:14" s="47" customFormat="1" ht="11.25">
      <c r="A20" s="142"/>
      <c r="B20" s="45" t="s">
        <v>31</v>
      </c>
      <c r="C20" s="119">
        <f>C19</f>
        <v>0</v>
      </c>
      <c r="D20" s="119">
        <f>D19</f>
        <v>863276</v>
      </c>
      <c r="E20" s="119">
        <v>2222368.24</v>
      </c>
      <c r="F20" s="122">
        <v>494409.474</v>
      </c>
      <c r="G20" s="130">
        <f aca="true" t="shared" si="5" ref="G20:G34">SUM(C20:F20)</f>
        <v>3580053.714</v>
      </c>
      <c r="H20" s="108">
        <v>0</v>
      </c>
      <c r="I20" s="106">
        <v>103500</v>
      </c>
      <c r="J20" s="108">
        <f t="shared" si="2"/>
        <v>103500</v>
      </c>
      <c r="K20" s="109">
        <v>298595.93</v>
      </c>
      <c r="L20" s="109">
        <v>105459.15</v>
      </c>
      <c r="M20" s="109">
        <v>404055.08</v>
      </c>
      <c r="N20" s="105">
        <f t="shared" si="4"/>
        <v>4087608.794</v>
      </c>
    </row>
    <row r="21" spans="1:17" s="48" customFormat="1" ht="11.25">
      <c r="A21" s="143"/>
      <c r="B21" s="42" t="s">
        <v>32</v>
      </c>
      <c r="C21" s="120">
        <f>C20*50/100</f>
        <v>0</v>
      </c>
      <c r="D21" s="120">
        <f>SUM(D20*50/100)</f>
        <v>431638</v>
      </c>
      <c r="E21" s="120">
        <f>E20*80/100</f>
        <v>1777894.5920000002</v>
      </c>
      <c r="F21" s="121">
        <f>F20*80/100</f>
        <v>395527.57920000004</v>
      </c>
      <c r="G21" s="131">
        <f t="shared" si="5"/>
        <v>2605060.1712</v>
      </c>
      <c r="H21" s="105">
        <v>0</v>
      </c>
      <c r="I21" s="107">
        <v>103500</v>
      </c>
      <c r="J21" s="107">
        <f t="shared" si="2"/>
        <v>103500</v>
      </c>
      <c r="K21" s="107">
        <v>298595.93</v>
      </c>
      <c r="L21" s="107">
        <v>105459.15</v>
      </c>
      <c r="M21" s="107">
        <f>SUM(K21:L21)</f>
        <v>404055.07999999996</v>
      </c>
      <c r="N21" s="105">
        <f t="shared" si="4"/>
        <v>3112615.2512000003</v>
      </c>
      <c r="O21" s="47"/>
      <c r="P21" s="47"/>
      <c r="Q21" s="47"/>
    </row>
    <row r="22" spans="1:14" s="47" customFormat="1" ht="11.25">
      <c r="A22" s="141">
        <v>2013</v>
      </c>
      <c r="B22" s="45" t="s">
        <v>30</v>
      </c>
      <c r="C22" s="117">
        <v>200000</v>
      </c>
      <c r="D22" s="117">
        <v>2388195</v>
      </c>
      <c r="E22" s="119">
        <f>751867.5+145906.16+56.25</f>
        <v>897829.91</v>
      </c>
      <c r="F22" s="118">
        <v>476933.9</v>
      </c>
      <c r="G22" s="130">
        <f t="shared" si="5"/>
        <v>3962958.81</v>
      </c>
      <c r="H22" s="108">
        <v>0</v>
      </c>
      <c r="I22" s="108">
        <v>63323</v>
      </c>
      <c r="J22" s="108">
        <f t="shared" si="2"/>
        <v>63323</v>
      </c>
      <c r="K22" s="115">
        <f>290303.38</f>
        <v>290303.38</v>
      </c>
      <c r="L22" s="115">
        <f>100034.55</f>
        <v>100034.55</v>
      </c>
      <c r="M22" s="115">
        <f>K22+L22</f>
        <v>390337.93</v>
      </c>
      <c r="N22" s="105">
        <f t="shared" si="4"/>
        <v>4416619.74</v>
      </c>
    </row>
    <row r="23" spans="1:14" s="47" customFormat="1" ht="11.25">
      <c r="A23" s="142"/>
      <c r="B23" s="45" t="s">
        <v>31</v>
      </c>
      <c r="C23" s="119">
        <f>SUM(C22)</f>
        <v>200000</v>
      </c>
      <c r="D23" s="119">
        <f>SUM(D22)</f>
        <v>2388195</v>
      </c>
      <c r="E23" s="119">
        <f>751867.5+145906.16+56.25</f>
        <v>897829.91</v>
      </c>
      <c r="F23" s="118">
        <v>476933.9</v>
      </c>
      <c r="G23" s="130">
        <f t="shared" si="5"/>
        <v>3962958.81</v>
      </c>
      <c r="H23" s="108">
        <v>0</v>
      </c>
      <c r="I23" s="106">
        <v>63323</v>
      </c>
      <c r="J23" s="108">
        <f t="shared" si="2"/>
        <v>63323</v>
      </c>
      <c r="K23" s="115">
        <f>290303.38</f>
        <v>290303.38</v>
      </c>
      <c r="L23" s="115">
        <f>100034.55</f>
        <v>100034.55</v>
      </c>
      <c r="M23" s="115">
        <f>K23+L23</f>
        <v>390337.93</v>
      </c>
      <c r="N23" s="105">
        <f t="shared" si="4"/>
        <v>4416619.74</v>
      </c>
    </row>
    <row r="24" spans="1:17" s="48" customFormat="1" ht="11.25">
      <c r="A24" s="143"/>
      <c r="B24" s="42" t="s">
        <v>32</v>
      </c>
      <c r="C24" s="120">
        <f>SUM(C23*50/100)</f>
        <v>100000</v>
      </c>
      <c r="D24" s="120">
        <f>SUM(D23*50/100)</f>
        <v>1194097.5</v>
      </c>
      <c r="E24" s="120">
        <f>E23*80/100</f>
        <v>718263.928</v>
      </c>
      <c r="F24" s="121">
        <f>F23*80/100</f>
        <v>381547.12</v>
      </c>
      <c r="G24" s="131">
        <f t="shared" si="5"/>
        <v>2393908.548</v>
      </c>
      <c r="H24" s="105">
        <v>0</v>
      </c>
      <c r="I24" s="107">
        <v>63323</v>
      </c>
      <c r="J24" s="107">
        <f t="shared" si="2"/>
        <v>63323</v>
      </c>
      <c r="K24" s="116">
        <f>290303.38</f>
        <v>290303.38</v>
      </c>
      <c r="L24" s="116">
        <f>100034.55</f>
        <v>100034.55</v>
      </c>
      <c r="M24" s="116">
        <f>SUM(K24:L24)</f>
        <v>390337.93</v>
      </c>
      <c r="N24" s="105">
        <f t="shared" si="3"/>
        <v>2847569.478</v>
      </c>
      <c r="O24" s="47"/>
      <c r="P24" s="47"/>
      <c r="Q24" s="47"/>
    </row>
    <row r="25" spans="1:14" s="47" customFormat="1" ht="11.25">
      <c r="A25" s="141">
        <v>2014</v>
      </c>
      <c r="B25" s="45" t="s">
        <v>30</v>
      </c>
      <c r="C25" s="117">
        <v>0</v>
      </c>
      <c r="D25" s="117">
        <v>0</v>
      </c>
      <c r="E25" s="119">
        <v>0</v>
      </c>
      <c r="F25" s="122">
        <v>723701.315</v>
      </c>
      <c r="G25" s="130">
        <f t="shared" si="5"/>
        <v>723701.315</v>
      </c>
      <c r="H25" s="108">
        <v>0</v>
      </c>
      <c r="I25" s="108">
        <v>0</v>
      </c>
      <c r="J25" s="108">
        <v>0</v>
      </c>
      <c r="K25" s="115">
        <f>288763</f>
        <v>288763</v>
      </c>
      <c r="L25" s="115">
        <f>63387</f>
        <v>63387</v>
      </c>
      <c r="M25" s="115">
        <f>K25+L25</f>
        <v>352150</v>
      </c>
      <c r="N25" s="105">
        <f>G25+J25+M25</f>
        <v>1075851.315</v>
      </c>
    </row>
    <row r="26" spans="1:14" s="47" customFormat="1" ht="11.25">
      <c r="A26" s="142"/>
      <c r="B26" s="45" t="s">
        <v>31</v>
      </c>
      <c r="C26" s="119">
        <f>C25</f>
        <v>0</v>
      </c>
      <c r="D26" s="119">
        <f>D25</f>
        <v>0</v>
      </c>
      <c r="E26" s="119">
        <v>0</v>
      </c>
      <c r="F26" s="122">
        <v>723701.315</v>
      </c>
      <c r="G26" s="130">
        <f t="shared" si="5"/>
        <v>723701.315</v>
      </c>
      <c r="H26" s="108">
        <v>0</v>
      </c>
      <c r="I26" s="108">
        <v>0</v>
      </c>
      <c r="J26" s="108">
        <v>0</v>
      </c>
      <c r="K26" s="115">
        <f>288763</f>
        <v>288763</v>
      </c>
      <c r="L26" s="115">
        <f>63387</f>
        <v>63387</v>
      </c>
      <c r="M26" s="115">
        <f>K26+L26</f>
        <v>352150</v>
      </c>
      <c r="N26" s="105">
        <f t="shared" si="3"/>
        <v>1075851.315</v>
      </c>
    </row>
    <row r="27" spans="1:17" s="48" customFormat="1" ht="11.25">
      <c r="A27" s="143"/>
      <c r="B27" s="42" t="s">
        <v>32</v>
      </c>
      <c r="C27" s="120">
        <f>C26*50/100</f>
        <v>0</v>
      </c>
      <c r="D27" s="120">
        <f>D26*50/100</f>
        <v>0</v>
      </c>
      <c r="E27" s="120">
        <f>E26*80/100</f>
        <v>0</v>
      </c>
      <c r="F27" s="121">
        <f>F26*80/100</f>
        <v>578961.0519999999</v>
      </c>
      <c r="G27" s="131">
        <f t="shared" si="5"/>
        <v>578961.0519999999</v>
      </c>
      <c r="H27" s="105">
        <v>0</v>
      </c>
      <c r="I27" s="107">
        <v>0</v>
      </c>
      <c r="J27" s="107">
        <v>0</v>
      </c>
      <c r="K27" s="116">
        <f>288763</f>
        <v>288763</v>
      </c>
      <c r="L27" s="116">
        <f>63387</f>
        <v>63387</v>
      </c>
      <c r="M27" s="116">
        <f>SUM(K27:L27)</f>
        <v>352150</v>
      </c>
      <c r="N27" s="105">
        <f t="shared" si="3"/>
        <v>931111.0519999999</v>
      </c>
      <c r="O27" s="47"/>
      <c r="P27" s="47"/>
      <c r="Q27" s="47"/>
    </row>
    <row r="28" spans="1:14" s="47" customFormat="1" ht="11.25">
      <c r="A28" s="141">
        <v>2015</v>
      </c>
      <c r="B28" s="45" t="s">
        <v>30</v>
      </c>
      <c r="C28" s="117">
        <v>0</v>
      </c>
      <c r="D28" s="117">
        <v>0</v>
      </c>
      <c r="E28" s="117">
        <v>0</v>
      </c>
      <c r="F28" s="118">
        <v>0</v>
      </c>
      <c r="G28" s="130">
        <f t="shared" si="5"/>
        <v>0</v>
      </c>
      <c r="H28" s="108">
        <v>0</v>
      </c>
      <c r="I28" s="108">
        <v>0</v>
      </c>
      <c r="J28" s="108">
        <v>0</v>
      </c>
      <c r="K28" s="115">
        <v>148719.77</v>
      </c>
      <c r="L28" s="115">
        <v>57853.23</v>
      </c>
      <c r="M28" s="115">
        <v>206573</v>
      </c>
      <c r="N28" s="107">
        <f t="shared" si="3"/>
        <v>206573</v>
      </c>
    </row>
    <row r="29" spans="1:14" s="47" customFormat="1" ht="11.25">
      <c r="A29" s="142"/>
      <c r="B29" s="45" t="s">
        <v>31</v>
      </c>
      <c r="C29" s="119">
        <f>C28</f>
        <v>0</v>
      </c>
      <c r="D29" s="119">
        <f>D28</f>
        <v>0</v>
      </c>
      <c r="E29" s="119">
        <f>E28</f>
        <v>0</v>
      </c>
      <c r="F29" s="122">
        <f>F28</f>
        <v>0</v>
      </c>
      <c r="G29" s="130">
        <f t="shared" si="5"/>
        <v>0</v>
      </c>
      <c r="H29" s="108">
        <f>H28</f>
        <v>0</v>
      </c>
      <c r="I29" s="108">
        <v>0</v>
      </c>
      <c r="J29" s="108">
        <v>0</v>
      </c>
      <c r="K29" s="115">
        <v>148719.77</v>
      </c>
      <c r="L29" s="115">
        <v>57853.23</v>
      </c>
      <c r="M29" s="115">
        <v>206573</v>
      </c>
      <c r="N29" s="107">
        <f t="shared" si="3"/>
        <v>206573</v>
      </c>
    </row>
    <row r="30" spans="1:17" s="48" customFormat="1" ht="11.25">
      <c r="A30" s="143"/>
      <c r="B30" s="42" t="s">
        <v>32</v>
      </c>
      <c r="C30" s="120">
        <f>C29*50/100</f>
        <v>0</v>
      </c>
      <c r="D30" s="120">
        <f>D29*50/100</f>
        <v>0</v>
      </c>
      <c r="E30" s="120">
        <f>E29*70/100</f>
        <v>0</v>
      </c>
      <c r="F30" s="121">
        <f>F29*75/100</f>
        <v>0</v>
      </c>
      <c r="G30" s="131">
        <f t="shared" si="5"/>
        <v>0</v>
      </c>
      <c r="H30" s="107">
        <v>0</v>
      </c>
      <c r="I30" s="107">
        <v>0</v>
      </c>
      <c r="J30" s="107">
        <v>0</v>
      </c>
      <c r="K30" s="116">
        <v>148719.77</v>
      </c>
      <c r="L30" s="116">
        <v>57853.23</v>
      </c>
      <c r="M30" s="116">
        <f>SUM(K30:L30)</f>
        <v>206573</v>
      </c>
      <c r="N30" s="107">
        <f t="shared" si="3"/>
        <v>206573</v>
      </c>
      <c r="O30" s="47"/>
      <c r="P30" s="47"/>
      <c r="Q30" s="47"/>
    </row>
    <row r="31" spans="1:17" s="23" customFormat="1" ht="11.25">
      <c r="A31" s="141" t="s">
        <v>33</v>
      </c>
      <c r="B31" s="46" t="s">
        <v>30</v>
      </c>
      <c r="C31" s="49">
        <f aca="true" t="shared" si="6" ref="C31:F32">C10+C13+C16+C19+C22+C25+C28</f>
        <v>393127</v>
      </c>
      <c r="D31" s="49">
        <f t="shared" si="6"/>
        <v>3400000</v>
      </c>
      <c r="E31" s="49">
        <f t="shared" si="6"/>
        <v>6375000</v>
      </c>
      <c r="F31" s="110">
        <f t="shared" si="6"/>
        <v>2540476.529</v>
      </c>
      <c r="G31" s="132">
        <f t="shared" si="5"/>
        <v>12708603.529</v>
      </c>
      <c r="H31" s="123">
        <f>H10+H13+H16+H19+H22+H25+H28</f>
        <v>0</v>
      </c>
      <c r="I31" s="123">
        <f>I10+I13+I16+I19+I22+I25+I28</f>
        <v>232818</v>
      </c>
      <c r="J31" s="124">
        <f>SUM(H31:I31)</f>
        <v>232818</v>
      </c>
      <c r="K31" s="128">
        <f>K10+K13+K16+K19+K22+K25+K28</f>
        <v>1667776.4100000001</v>
      </c>
      <c r="L31" s="128">
        <f>L10+L13+L16+L19+L22+L25+L28</f>
        <v>582797.5899999999</v>
      </c>
      <c r="M31" s="125">
        <f>SUM(K31:L31)</f>
        <v>2250574</v>
      </c>
      <c r="N31" s="107">
        <f t="shared" si="3"/>
        <v>15191995.529</v>
      </c>
      <c r="O31" s="47"/>
      <c r="P31" s="47"/>
      <c r="Q31" s="47"/>
    </row>
    <row r="32" spans="1:17" s="23" customFormat="1" ht="11.25">
      <c r="A32" s="142"/>
      <c r="B32" s="45" t="s">
        <v>31</v>
      </c>
      <c r="C32" s="133">
        <f t="shared" si="6"/>
        <v>393127</v>
      </c>
      <c r="D32" s="133">
        <f t="shared" si="6"/>
        <v>3400000</v>
      </c>
      <c r="E32" s="133">
        <f t="shared" si="6"/>
        <v>6375000</v>
      </c>
      <c r="F32" s="122">
        <f t="shared" si="6"/>
        <v>2540476.529</v>
      </c>
      <c r="G32" s="132">
        <f t="shared" si="5"/>
        <v>12708603.529</v>
      </c>
      <c r="H32" s="126">
        <f>H11+H14+H17+H20+H23+H26+H29</f>
        <v>0</v>
      </c>
      <c r="I32" s="126">
        <f>I11+I14+I17+I20+I23+I26+I29</f>
        <v>232818</v>
      </c>
      <c r="J32" s="127">
        <f>SUM(H32:I32)</f>
        <v>232818</v>
      </c>
      <c r="K32" s="129">
        <f>K11+K14+K17+K20+K23+K26+K29</f>
        <v>1667776.4100000001</v>
      </c>
      <c r="L32" s="129">
        <f>L11+L14+L17+L20+L23+L26+L29</f>
        <v>582797.5899999999</v>
      </c>
      <c r="M32" s="115">
        <f>SUM(K32:L32)</f>
        <v>2250574</v>
      </c>
      <c r="N32" s="107">
        <f t="shared" si="3"/>
        <v>15191995.529</v>
      </c>
      <c r="O32" s="47"/>
      <c r="P32" s="47"/>
      <c r="Q32" s="47"/>
    </row>
    <row r="33" spans="1:17" s="48" customFormat="1" ht="11.25">
      <c r="A33" s="143"/>
      <c r="B33" s="43" t="s">
        <v>32</v>
      </c>
      <c r="C33" s="50">
        <f>C12+C15+C18+C21+C24+C27+C30</f>
        <v>196563.5</v>
      </c>
      <c r="D33" s="50">
        <f>D12+D15+D18+D21+D24+D27+D30</f>
        <v>1700000</v>
      </c>
      <c r="E33" s="50">
        <f>E12+E15+E18+E21+E24+E27+E30</f>
        <v>5100000.000000001</v>
      </c>
      <c r="F33" s="111">
        <f>F30+F27+F24+F21+F18+F15+F12</f>
        <v>2005732.5011999998</v>
      </c>
      <c r="G33" s="112">
        <f t="shared" si="5"/>
        <v>9002296.001200002</v>
      </c>
      <c r="H33" s="111">
        <f aca="true" t="shared" si="7" ref="H33:M33">H12+H15+H18+H21+H24+H27+H30</f>
        <v>0</v>
      </c>
      <c r="I33" s="111">
        <f t="shared" si="7"/>
        <v>232818</v>
      </c>
      <c r="J33" s="111">
        <f t="shared" si="7"/>
        <v>232818</v>
      </c>
      <c r="K33" s="111">
        <f t="shared" si="7"/>
        <v>1667776.4100000001</v>
      </c>
      <c r="L33" s="111">
        <f t="shared" si="7"/>
        <v>582797.5899999999</v>
      </c>
      <c r="M33" s="111">
        <f t="shared" si="7"/>
        <v>2250574</v>
      </c>
      <c r="N33" s="113">
        <f>M33+J33+G33</f>
        <v>11485688.001200002</v>
      </c>
      <c r="O33" s="47"/>
      <c r="P33" s="47"/>
      <c r="Q33" s="47"/>
    </row>
    <row r="34" spans="2:9" ht="14.25">
      <c r="B34" t="s">
        <v>43</v>
      </c>
      <c r="C34" s="81">
        <f>C33/G33</f>
        <v>0.02183481858114843</v>
      </c>
      <c r="D34" s="81">
        <f>D33/G33</f>
        <v>0.18884071349946624</v>
      </c>
      <c r="E34" s="81">
        <f>E33/G33</f>
        <v>0.5665221404983988</v>
      </c>
      <c r="F34" s="4">
        <f>F33/G33</f>
        <v>0.22280232742098646</v>
      </c>
      <c r="G34" s="22">
        <f t="shared" si="5"/>
        <v>1</v>
      </c>
      <c r="I34" s="3"/>
    </row>
    <row r="35" spans="1:14" ht="27" customHeight="1">
      <c r="A35" s="114" t="s">
        <v>35</v>
      </c>
      <c r="H35" s="6"/>
      <c r="K35" s="82"/>
      <c r="L35" s="7"/>
      <c r="N35" s="3"/>
    </row>
    <row r="37" spans="1:14" ht="27.75" customHeight="1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</row>
  </sheetData>
  <sheetProtection/>
  <mergeCells count="20">
    <mergeCell ref="N8:N9"/>
    <mergeCell ref="A10:A12"/>
    <mergeCell ref="A2:N2"/>
    <mergeCell ref="A4:A6"/>
    <mergeCell ref="B4:B6"/>
    <mergeCell ref="C4:N4"/>
    <mergeCell ref="C5:F5"/>
    <mergeCell ref="K5:M5"/>
    <mergeCell ref="N5:N6"/>
    <mergeCell ref="H5:J5"/>
    <mergeCell ref="L8:L9"/>
    <mergeCell ref="A8:B9"/>
    <mergeCell ref="A37:N37"/>
    <mergeCell ref="A31:A33"/>
    <mergeCell ref="A13:A15"/>
    <mergeCell ref="A16:A18"/>
    <mergeCell ref="A19:A21"/>
    <mergeCell ref="A22:A24"/>
    <mergeCell ref="A25:A27"/>
    <mergeCell ref="A28:A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1"/>
  <headerFooter alignWithMargins="0">
    <oddHeader>&amp;CZałącznik nr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Layout" zoomScaleSheetLayoutView="90" workbookViewId="0" topLeftCell="A16">
      <selection activeCell="J18" sqref="J18:J23"/>
    </sheetView>
  </sheetViews>
  <sheetFormatPr defaultColWidth="8.796875" defaultRowHeight="14.25"/>
  <cols>
    <col min="1" max="1" width="9" style="65" customWidth="1"/>
    <col min="3" max="5" width="13.59765625" style="0" customWidth="1"/>
    <col min="6" max="6" width="6.19921875" style="0" customWidth="1"/>
    <col min="9" max="9" width="5.69921875" style="0" customWidth="1"/>
    <col min="10" max="10" width="19.69921875" style="0" customWidth="1"/>
  </cols>
  <sheetData>
    <row r="1" spans="1:5" ht="14.25">
      <c r="A1" s="64"/>
      <c r="B1" s="1"/>
      <c r="C1" s="18" t="s">
        <v>51</v>
      </c>
      <c r="D1" s="18" t="s">
        <v>52</v>
      </c>
      <c r="E1" s="18" t="s">
        <v>53</v>
      </c>
    </row>
    <row r="2" spans="1:10" ht="38.25">
      <c r="A2" s="165" t="s">
        <v>44</v>
      </c>
      <c r="B2" s="58" t="s">
        <v>47</v>
      </c>
      <c r="C2" s="84">
        <v>100000</v>
      </c>
      <c r="D2" s="85">
        <v>50000</v>
      </c>
      <c r="E2" s="84">
        <v>25000</v>
      </c>
      <c r="G2" t="s">
        <v>54</v>
      </c>
      <c r="J2" s="8">
        <v>9002296</v>
      </c>
    </row>
    <row r="3" spans="1:10" ht="25.5">
      <c r="A3" s="165"/>
      <c r="B3" s="59" t="s">
        <v>48</v>
      </c>
      <c r="C3" s="73">
        <f>C4/C2</f>
        <v>10</v>
      </c>
      <c r="D3" s="69">
        <f>D4/D2</f>
        <v>20</v>
      </c>
      <c r="E3" s="73">
        <f>E4/E2</f>
        <v>40</v>
      </c>
      <c r="G3" t="s">
        <v>55</v>
      </c>
      <c r="J3" s="8">
        <v>232818</v>
      </c>
    </row>
    <row r="4" spans="1:10" ht="25.5">
      <c r="A4" s="165"/>
      <c r="B4" s="58" t="s">
        <v>49</v>
      </c>
      <c r="C4" s="66">
        <v>1000000</v>
      </c>
      <c r="D4" s="100">
        <v>1000000</v>
      </c>
      <c r="E4" s="66">
        <v>1000000</v>
      </c>
      <c r="G4" t="s">
        <v>56</v>
      </c>
      <c r="J4" s="83">
        <v>2250574</v>
      </c>
    </row>
    <row r="5" spans="1:10" ht="14.25">
      <c r="A5" s="165"/>
      <c r="B5" s="58" t="s">
        <v>50</v>
      </c>
      <c r="C5" s="67">
        <v>0.1</v>
      </c>
      <c r="D5" s="68">
        <v>0.1</v>
      </c>
      <c r="E5" s="67">
        <v>0.1</v>
      </c>
      <c r="J5" s="8">
        <f>SUM(J2:J4)</f>
        <v>11485688</v>
      </c>
    </row>
    <row r="6" spans="1:10" ht="38.25">
      <c r="A6" s="166" t="s">
        <v>2</v>
      </c>
      <c r="B6" s="60" t="s">
        <v>47</v>
      </c>
      <c r="C6" s="86">
        <v>500000</v>
      </c>
      <c r="D6" s="87">
        <v>250000</v>
      </c>
      <c r="E6" s="86">
        <v>100000</v>
      </c>
      <c r="G6" s="139" t="s">
        <v>63</v>
      </c>
      <c r="H6" s="139"/>
      <c r="I6" s="139"/>
      <c r="J6" s="139"/>
    </row>
    <row r="7" spans="1:10" ht="25.5">
      <c r="A7" s="166"/>
      <c r="B7" s="59" t="s">
        <v>48</v>
      </c>
      <c r="C7" s="69">
        <f>C8/C6</f>
        <v>7.2</v>
      </c>
      <c r="D7" s="69">
        <f>D8/D6</f>
        <v>14.4</v>
      </c>
      <c r="E7" s="69">
        <f>E8/E6</f>
        <v>36</v>
      </c>
      <c r="G7" t="s">
        <v>57</v>
      </c>
      <c r="J7" t="s">
        <v>4</v>
      </c>
    </row>
    <row r="8" spans="1:10" ht="25.5">
      <c r="A8" s="166"/>
      <c r="B8" s="60" t="s">
        <v>49</v>
      </c>
      <c r="C8" s="70">
        <v>3600000</v>
      </c>
      <c r="D8" s="99">
        <v>3600000</v>
      </c>
      <c r="E8" s="70">
        <v>3600000</v>
      </c>
      <c r="G8" t="s">
        <v>58</v>
      </c>
      <c r="J8" t="s">
        <v>4</v>
      </c>
    </row>
    <row r="9" spans="1:10" ht="14.25">
      <c r="A9" s="166"/>
      <c r="B9" s="60" t="s">
        <v>50</v>
      </c>
      <c r="C9" s="71">
        <v>0.4</v>
      </c>
      <c r="D9" s="72">
        <v>0.4</v>
      </c>
      <c r="E9" s="71">
        <v>0.4</v>
      </c>
      <c r="G9" t="s">
        <v>59</v>
      </c>
      <c r="J9" t="s">
        <v>60</v>
      </c>
    </row>
    <row r="10" spans="1:10" ht="38.25">
      <c r="A10" s="167" t="s">
        <v>45</v>
      </c>
      <c r="B10" s="61" t="s">
        <v>47</v>
      </c>
      <c r="C10" s="97">
        <v>100000</v>
      </c>
      <c r="D10" s="88">
        <v>200000</v>
      </c>
      <c r="E10" s="89">
        <v>300000</v>
      </c>
      <c r="G10" t="s">
        <v>61</v>
      </c>
      <c r="J10" t="s">
        <v>5</v>
      </c>
    </row>
    <row r="11" spans="1:10" ht="25.5">
      <c r="A11" s="167"/>
      <c r="B11" s="59" t="s">
        <v>48</v>
      </c>
      <c r="C11" s="94">
        <f>C12/C10</f>
        <v>170</v>
      </c>
      <c r="D11" s="73">
        <f>D12/D10</f>
        <v>85</v>
      </c>
      <c r="E11" s="69">
        <f>E12/E10</f>
        <v>56.666666666666664</v>
      </c>
      <c r="G11" t="s">
        <v>62</v>
      </c>
      <c r="J11" t="s">
        <v>4</v>
      </c>
    </row>
    <row r="12" spans="1:5" ht="25.5">
      <c r="A12" s="167"/>
      <c r="B12" s="61" t="s">
        <v>49</v>
      </c>
      <c r="C12" s="98">
        <v>17000000</v>
      </c>
      <c r="D12" s="74">
        <v>17000000</v>
      </c>
      <c r="E12" s="74">
        <v>17000000</v>
      </c>
    </row>
    <row r="13" spans="1:5" ht="14.25">
      <c r="A13" s="167"/>
      <c r="B13" s="61" t="s">
        <v>50</v>
      </c>
      <c r="C13" s="75">
        <v>0.17</v>
      </c>
      <c r="D13" s="76">
        <v>0.17</v>
      </c>
      <c r="E13" s="75">
        <v>0.17</v>
      </c>
    </row>
    <row r="14" spans="1:5" ht="38.25">
      <c r="A14" s="168" t="s">
        <v>46</v>
      </c>
      <c r="B14" s="62" t="s">
        <v>47</v>
      </c>
      <c r="C14" s="90">
        <v>100000</v>
      </c>
      <c r="D14" s="90">
        <v>25000</v>
      </c>
      <c r="E14" s="91">
        <v>20000</v>
      </c>
    </row>
    <row r="15" spans="1:5" ht="25.5">
      <c r="A15" s="168"/>
      <c r="B15" s="59" t="s">
        <v>48</v>
      </c>
      <c r="C15" s="69">
        <f>C16/C14</f>
        <v>27.02296</v>
      </c>
      <c r="D15" s="69">
        <f>D16/D14</f>
        <v>108.09184</v>
      </c>
      <c r="E15" s="69">
        <f>E16/E14</f>
        <v>135.1148</v>
      </c>
    </row>
    <row r="16" spans="1:5" ht="25.5">
      <c r="A16" s="168"/>
      <c r="B16" s="62" t="s">
        <v>49</v>
      </c>
      <c r="C16" s="77">
        <v>2702296</v>
      </c>
      <c r="D16" s="77">
        <v>2702296</v>
      </c>
      <c r="E16" s="96">
        <v>2702296</v>
      </c>
    </row>
    <row r="17" spans="1:5" ht="14.25">
      <c r="A17" s="168"/>
      <c r="B17" s="62" t="s">
        <v>50</v>
      </c>
      <c r="C17" s="78">
        <v>0.3</v>
      </c>
      <c r="D17" s="78">
        <v>0.3</v>
      </c>
      <c r="E17" s="79">
        <v>0.3</v>
      </c>
    </row>
    <row r="18" spans="1:5" ht="38.25">
      <c r="A18" s="164" t="s">
        <v>3</v>
      </c>
      <c r="B18" s="63" t="s">
        <v>47</v>
      </c>
      <c r="C18" s="92">
        <v>25000</v>
      </c>
      <c r="D18" s="93">
        <v>50000</v>
      </c>
      <c r="E18" s="92">
        <v>100000</v>
      </c>
    </row>
    <row r="19" spans="1:5" ht="25.5">
      <c r="A19" s="164"/>
      <c r="B19" s="59" t="s">
        <v>48</v>
      </c>
      <c r="C19" s="69">
        <f>C20/C18</f>
        <v>9.31272</v>
      </c>
      <c r="D19" s="94">
        <f>D20/D18</f>
        <v>4.65636</v>
      </c>
      <c r="E19" s="69">
        <f>E20/E18</f>
        <v>2.32818</v>
      </c>
    </row>
    <row r="20" spans="1:5" ht="25.5">
      <c r="A20" s="164"/>
      <c r="B20" s="63" t="s">
        <v>49</v>
      </c>
      <c r="C20" s="80">
        <v>232818</v>
      </c>
      <c r="D20" s="95">
        <f>J3</f>
        <v>232818</v>
      </c>
      <c r="E20" s="80">
        <f>J3</f>
        <v>232818</v>
      </c>
    </row>
  </sheetData>
  <sheetProtection/>
  <mergeCells count="6">
    <mergeCell ref="A18:A20"/>
    <mergeCell ref="G6:J6"/>
    <mergeCell ref="A2:A5"/>
    <mergeCell ref="A6:A9"/>
    <mergeCell ref="A10:A13"/>
    <mergeCell ref="A14:A17"/>
  </mergeCells>
  <printOptions/>
  <pageMargins left="0.25" right="0.25" top="0.75" bottom="0.75" header="0.3" footer="0.3"/>
  <pageSetup horizontalDpi="600" verticalDpi="600" orientation="portrait" paperSize="9" scale="82" r:id="rId1"/>
  <headerFooter>
    <oddHeader>&amp;CZałącznik nr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Agatka</dc:creator>
  <cp:keywords/>
  <dc:description/>
  <cp:lastModifiedBy>Paweł</cp:lastModifiedBy>
  <cp:lastPrinted>2014-02-21T14:13:14Z</cp:lastPrinted>
  <dcterms:created xsi:type="dcterms:W3CDTF">2008-11-11T12:41:54Z</dcterms:created>
  <dcterms:modified xsi:type="dcterms:W3CDTF">2014-02-24T11:21:21Z</dcterms:modified>
  <cp:category/>
  <cp:version/>
  <cp:contentType/>
  <cp:contentStatus/>
</cp:coreProperties>
</file>